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date1904="1" showInkAnnotation="0" autoCompressPictures="0"/>
  <bookViews>
    <workbookView xWindow="7660" yWindow="3000" windowWidth="21660" windowHeight="12900" tabRatio="1000" activeTab="1"/>
  </bookViews>
  <sheets>
    <sheet name="TOTAL" sheetId="1" r:id="rId1"/>
    <sheet name="Space Other" sheetId="2" r:id="rId2"/>
    <sheet name="Catering Other" sheetId="3" r:id="rId3"/>
    <sheet name="AV Other" sheetId="4" r:id="rId4"/>
    <sheet name="merch" sheetId="5" r:id="rId5"/>
    <sheet name="Invited speakers" sheetId="6" r:id="rId6"/>
    <sheet name="EventBrite fees" sheetId="10" r:id="rId7"/>
    <sheet name="entertainment" sheetId="7" r:id="rId8"/>
    <sheet name="--" sheetId="8" r:id="rId9"/>
    <sheet name="-" sheetId="9" r:id="rId10"/>
  </sheets>
  <externalReferences>
    <externalReference r:id="rId11"/>
    <externalReference r:id="rId12"/>
  </externalReferences>
  <definedNames>
    <definedName name="Z_06774998_BB5B_B04B_9E39_AB38BDED5F9B_.wvu.Cols" localSheetId="9" hidden="1">'-'!$C:$C</definedName>
    <definedName name="Z_62DCF7D2_14AA_874F_98DC_D0A8F0CE5A63_.wvu.Cols" localSheetId="9" hidden="1">'-'!$C:$C</definedName>
  </definedNames>
  <calcPr calcId="140001" concurrentCalc="0"/>
  <customWorkbookViews>
    <customWorkbookView name="Naomi Nagy - Personal View" guid="{62DCF7D2-14AA-874F-98DC-D0A8F0CE5A63}" mergeInterval="0" personalView="1" xWindow="383" yWindow="204" windowWidth="1083" windowHeight="591" tabRatio="1000" activeSheetId="2" showComments="commIndAndComment"/>
    <customWorkbookView name="Michol Hoffman - Personal View" guid="{06774998-BB5B-B04B-9E39-AB38BDED5F9B}" mergeInterval="0" personalView="1" xWindow="521" yWindow="134" windowWidth="1091" windowHeight="642" tabRatio="10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4" l="1"/>
  <c r="D37" i="4"/>
  <c r="D22" i="4"/>
  <c r="D23" i="4"/>
  <c r="D24" i="4"/>
  <c r="D28" i="4"/>
  <c r="D29" i="4"/>
  <c r="D30" i="4"/>
  <c r="D31" i="4"/>
  <c r="B34" i="4"/>
  <c r="D34" i="4"/>
  <c r="D18" i="4"/>
  <c r="C8" i="3"/>
  <c r="B6" i="3"/>
  <c r="B1" i="3"/>
  <c r="B1" i="7"/>
  <c r="B7" i="10"/>
  <c r="F32" i="6"/>
  <c r="F28" i="6"/>
  <c r="F25" i="6"/>
  <c r="F24" i="6"/>
  <c r="F26" i="6"/>
  <c r="F27" i="6"/>
  <c r="F23" i="6"/>
  <c r="E11" i="6"/>
  <c r="F12" i="6"/>
  <c r="F15" i="6"/>
  <c r="F16" i="6"/>
  <c r="F17" i="6"/>
  <c r="F18" i="6"/>
  <c r="F19" i="6"/>
  <c r="F1" i="6"/>
  <c r="F14" i="5"/>
  <c r="F16" i="5"/>
  <c r="B4" i="5"/>
  <c r="F20" i="5"/>
  <c r="F22" i="5"/>
  <c r="F26" i="5"/>
  <c r="F31" i="5"/>
  <c r="F32" i="5"/>
  <c r="B5" i="5"/>
  <c r="B6" i="5"/>
  <c r="B7" i="5"/>
  <c r="B1" i="5"/>
  <c r="E27" i="5"/>
  <c r="E20" i="5"/>
  <c r="E22" i="5"/>
  <c r="E24" i="5"/>
  <c r="E25" i="5"/>
  <c r="E14" i="5"/>
  <c r="E15" i="5"/>
  <c r="J14" i="5"/>
  <c r="J16" i="5"/>
  <c r="I15" i="5"/>
  <c r="I14" i="5"/>
  <c r="B8" i="2"/>
  <c r="B1" i="2"/>
  <c r="B6" i="1"/>
  <c r="B9" i="1"/>
  <c r="B2" i="1"/>
  <c r="E10" i="1"/>
  <c r="E8" i="1"/>
  <c r="E7" i="1"/>
  <c r="E6" i="1"/>
  <c r="E9" i="1"/>
  <c r="E11" i="1"/>
  <c r="E12" i="1"/>
  <c r="E13" i="1"/>
  <c r="E2" i="1"/>
  <c r="G2" i="1"/>
</calcChain>
</file>

<file path=xl/comments1.xml><?xml version="1.0" encoding="utf-8"?>
<comments xmlns="http://schemas.openxmlformats.org/spreadsheetml/2006/main">
  <authors>
    <author>Naomi Nagy</author>
  </authors>
  <commentList>
    <comment ref="A4" authorId="0" guid="{81891354-A3E8-F344-A1BD-5B4168767F9F}">
      <text>
        <r>
          <rPr>
            <b/>
            <sz val="9"/>
            <color indexed="81"/>
            <rFont val="Verdana"/>
          </rPr>
          <t>Naomi Nagy:</t>
        </r>
        <r>
          <rPr>
            <sz val="9"/>
            <color indexed="81"/>
            <rFont val="Verdana"/>
          </rPr>
          <t xml:space="preserve">
19Sept registration.xlsx
</t>
        </r>
      </text>
    </comment>
    <comment ref="B5" authorId="0" guid="{01D0BE05-60B8-8344-B3E4-2ADD13C1B5A4}">
      <text>
        <r>
          <rPr>
            <b/>
            <sz val="9"/>
            <color indexed="81"/>
            <rFont val="Verdana"/>
          </rPr>
          <t>Naomi Nagy:</t>
        </r>
        <r>
          <rPr>
            <sz val="9"/>
            <color indexed="81"/>
            <rFont val="Verdana"/>
          </rPr>
          <t xml:space="preserve">
NSF amount listed is $US, so we have a BIT more, likely</t>
        </r>
      </text>
    </comment>
  </commentList>
</comments>
</file>

<file path=xl/comments2.xml><?xml version="1.0" encoding="utf-8"?>
<comments xmlns="http://schemas.openxmlformats.org/spreadsheetml/2006/main">
  <authors>
    <author>Naomi Nagy</author>
  </authors>
  <commentList>
    <comment ref="B6" authorId="0" guid="{0E6C5C21-8F44-F142-9678-82BB95F7B6A4}">
      <text>
        <r>
          <rPr>
            <b/>
            <sz val="9"/>
            <color indexed="81"/>
            <rFont val="Verdana"/>
          </rPr>
          <t>Naomi Nagy:</t>
        </r>
        <r>
          <rPr>
            <sz val="9"/>
            <color indexed="81"/>
            <rFont val="Verdana"/>
          </rPr>
          <t xml:space="preserve">
base AV rate + "weekend fee"
</t>
        </r>
      </text>
    </comment>
  </commentList>
</comments>
</file>

<file path=xl/sharedStrings.xml><?xml version="1.0" encoding="utf-8"?>
<sst xmlns="http://schemas.openxmlformats.org/spreadsheetml/2006/main" count="223" uniqueCount="194">
  <si>
    <t>classroom for workshops &amp; lunch [housekeeping, AV]</t>
    <phoneticPr fontId="9" type="noConversion"/>
  </si>
  <si>
    <t>classroom workshop &amp; lunch [ no cost]</t>
    <phoneticPr fontId="9" type="noConversion"/>
  </si>
  <si>
    <t>classroom for afternoon sessions [housekeeping, security] still to add AV</t>
    <phoneticPr fontId="9" type="noConversion"/>
  </si>
  <si>
    <t>auditorium for plenary [housekeeping]</t>
    <phoneticPr fontId="9" type="noConversion"/>
  </si>
  <si>
    <t>TOTAL COST non-Hart House charges)</t>
    <phoneticPr fontId="9" type="noConversion"/>
  </si>
  <si>
    <t>$10 / person</t>
    <phoneticPr fontId="9" type="noConversion"/>
  </si>
  <si>
    <t>$7.50 / person</t>
    <phoneticPr fontId="9" type="noConversion"/>
  </si>
  <si>
    <t xml:space="preserve"> lunch for guests</t>
    <phoneticPr fontId="9" type="noConversion"/>
  </si>
  <si>
    <t>Private room rental (waived)</t>
    <phoneticPr fontId="9" type="noConversion"/>
  </si>
  <si>
    <t>poster boards moving Friday</t>
    <phoneticPr fontId="9" type="noConversion"/>
  </si>
  <si>
    <t xml:space="preserve"> drive all over for other merch (gas, parking, mileage?)</t>
    <phoneticPr fontId="9" type="noConversion"/>
  </si>
  <si>
    <t>drive to Oakville for toques (70 km)</t>
    <phoneticPr fontId="9" type="noConversion"/>
  </si>
  <si>
    <t>Ground transit</t>
    <phoneticPr fontId="9" type="noConversion"/>
  </si>
  <si>
    <t>Actual cost</t>
    <phoneticPr fontId="9" type="noConversion"/>
  </si>
  <si>
    <t>Registration paid by cheque, offline</t>
    <phoneticPr fontId="9" type="noConversion"/>
  </si>
  <si>
    <t>July</t>
    <phoneticPr fontId="9" type="noConversion"/>
  </si>
  <si>
    <t xml:space="preserve">LCD Projector </t>
    <phoneticPr fontId="9" type="noConversion"/>
  </si>
  <si>
    <t xml:space="preserve">Screen (8x8) </t>
    <phoneticPr fontId="9" type="noConversion"/>
  </si>
  <si>
    <t xml:space="preserve">Multimedia cart </t>
    <phoneticPr fontId="9" type="noConversion"/>
  </si>
  <si>
    <t>Microphone options</t>
    <phoneticPr fontId="9" type="noConversion"/>
  </si>
  <si>
    <t xml:space="preserve">o   Wired handheld </t>
    <phoneticPr fontId="9" type="noConversion"/>
  </si>
  <si>
    <t>10/9 conversion rate</t>
    <phoneticPr fontId="9" type="noConversion"/>
  </si>
  <si>
    <t>Merchandise/Swag/Printing</t>
    <phoneticPr fontId="9" type="noConversion"/>
  </si>
  <si>
    <t>F-Zero band on Friday night</t>
    <phoneticPr fontId="9" type="noConversion"/>
  </si>
  <si>
    <t>TOTAL</t>
    <phoneticPr fontId="9" type="noConversion"/>
  </si>
  <si>
    <t>TOTAL</t>
    <phoneticPr fontId="9" type="noConversion"/>
  </si>
  <si>
    <t>Registration fees (gross as of 9/19) INCOMPLETE</t>
    <phoneticPr fontId="9" type="noConversion"/>
  </si>
  <si>
    <t>t-shirt &amp; toque profit</t>
    <phoneticPr fontId="9" type="noConversion"/>
  </si>
  <si>
    <t>HH (Space, catering,  AV)</t>
    <phoneticPr fontId="9" type="noConversion"/>
  </si>
  <si>
    <t>French ass't</t>
    <phoneticPr fontId="9" type="noConversion"/>
  </si>
  <si>
    <t>Editorial assts. for CJL issue</t>
    <phoneticPr fontId="9" type="noConversion"/>
  </si>
  <si>
    <t>*NOTE: Add in cost for LVC subscription for invited speakers, workshop presenters, Gillian</t>
    <phoneticPr fontId="9" type="noConversion"/>
  </si>
  <si>
    <t xml:space="preserve"> lab for MEM workshop</t>
    <phoneticPr fontId="9" type="noConversion"/>
  </si>
  <si>
    <t>reimburse volunteer registration</t>
  </si>
  <si>
    <t>wifi</t>
    <phoneticPr fontId="9" type="noConversion"/>
  </si>
  <si>
    <t>UC  weekend fee</t>
    <phoneticPr fontId="9" type="noConversion"/>
  </si>
  <si>
    <t>AV UC Friday 240, 244</t>
    <phoneticPr fontId="9" type="noConversion"/>
  </si>
  <si>
    <t>sell to break even</t>
  </si>
  <si>
    <t>Cost/item</t>
  </si>
  <si>
    <t>Before Tax</t>
  </si>
  <si>
    <t>Total Cost</t>
  </si>
  <si>
    <t>Price to sell</t>
  </si>
  <si>
    <t>Average Price</t>
  </si>
  <si>
    <t>$50.00 - $100.00</t>
  </si>
  <si>
    <t>$40.00 - $100.00</t>
  </si>
  <si>
    <t>Sat</t>
    <phoneticPr fontId="9" type="noConversion"/>
  </si>
  <si>
    <t>Grants</t>
    <phoneticPr fontId="9" type="noConversion"/>
  </si>
  <si>
    <t>Income sources</t>
    <phoneticPr fontId="9" type="noConversion"/>
  </si>
  <si>
    <t>Amount</t>
    <phoneticPr fontId="9" type="noConversion"/>
  </si>
  <si>
    <t>Oct. 25, 2015</t>
  </si>
  <si>
    <t>Potential Profit</t>
  </si>
  <si>
    <t>Notes</t>
  </si>
  <si>
    <t>T-shirts</t>
  </si>
  <si>
    <t>T-Shirt Guys</t>
  </si>
  <si>
    <t>$18 regular/$15 student</t>
  </si>
  <si>
    <t>First name</t>
  </si>
  <si>
    <t>Last name</t>
  </si>
  <si>
    <t>Arrive</t>
  </si>
  <si>
    <t>Depart</t>
  </si>
  <si>
    <t># nights</t>
  </si>
  <si>
    <t>Oct. 21, 2015, 17:15</t>
  </si>
  <si>
    <t>Aug</t>
    <phoneticPr fontId="9" type="noConversion"/>
  </si>
  <si>
    <t>Sept</t>
    <phoneticPr fontId="9" type="noConversion"/>
  </si>
  <si>
    <t>Oct</t>
    <phoneticPr fontId="9" type="noConversion"/>
  </si>
  <si>
    <t>TOTAL</t>
    <phoneticPr fontId="9" type="noConversion"/>
  </si>
  <si>
    <t>white t-shirt, full colour design, available in ladies/men/youth cuts, sizes xs-xxxl</t>
  </si>
  <si>
    <t>Hats</t>
  </si>
  <si>
    <t>Entripy</t>
  </si>
  <si>
    <t>$12 reg/$10 student</t>
  </si>
  <si>
    <t>Oct. 22, 2015</t>
  </si>
  <si>
    <t>Oct. 26, 2015</t>
  </si>
  <si>
    <t>Oct. 21, 2015</t>
  </si>
  <si>
    <t>power strips</t>
    <phoneticPr fontId="9" type="noConversion"/>
  </si>
  <si>
    <t>$50.00  - $100.00</t>
  </si>
  <si>
    <t xml:space="preserve">Mic stand </t>
    <phoneticPr fontId="9" type="noConversion"/>
  </si>
  <si>
    <t xml:space="preserve">o   Wireless handheld </t>
    <phoneticPr fontId="9" type="noConversion"/>
  </si>
  <si>
    <t>Lowest cost (no HST- we don't pay)</t>
    <phoneticPr fontId="9" type="noConversion"/>
  </si>
  <si>
    <t>Hotel Price ($CA)</t>
    <phoneticPr fontId="9" type="noConversion"/>
  </si>
  <si>
    <t># needed (at once)</t>
    <phoneticPr fontId="9" type="noConversion"/>
  </si>
  <si>
    <t>(submitted alternative amount to be reimbursed, due to NSF rules)</t>
    <phoneticPr fontId="9" type="noConversion"/>
  </si>
  <si>
    <t>$US 1600</t>
    <phoneticPr fontId="9" type="noConversion"/>
  </si>
  <si>
    <t>Stitchy Lizard</t>
  </si>
  <si>
    <t>Set up charge for logo on Tote Bags</t>
  </si>
  <si>
    <t>--</t>
  </si>
  <si>
    <t>LVC subscription*</t>
    <phoneticPr fontId="9" type="noConversion"/>
  </si>
  <si>
    <t>tip for Swamperella</t>
    <phoneticPr fontId="9" type="noConversion"/>
  </si>
  <si>
    <t>Catering (not HH)</t>
    <phoneticPr fontId="9" type="noConversion"/>
  </si>
  <si>
    <t>Student party Friday at The Pilot (space res, food, drink)</t>
    <phoneticPr fontId="9" type="noConversion"/>
  </si>
  <si>
    <t>Food</t>
  </si>
  <si>
    <t>Drinks</t>
  </si>
  <si>
    <t>SUBTOTAL</t>
  </si>
  <si>
    <t>HST</t>
  </si>
  <si>
    <t>Gratuity</t>
  </si>
  <si>
    <t>Swamperella</t>
    <phoneticPr fontId="9" type="noConversion"/>
  </si>
  <si>
    <t>equipment rental</t>
    <phoneticPr fontId="9" type="noConversion"/>
  </si>
  <si>
    <t>count them into catering</t>
    <phoneticPr fontId="9" type="noConversion"/>
  </si>
  <si>
    <t>SPSS license?</t>
    <phoneticPr fontId="9" type="noConversion"/>
  </si>
  <si>
    <t>workstudy (20%)</t>
  </si>
  <si>
    <t>Swag Total Cost</t>
  </si>
  <si>
    <t>TOTAL</t>
    <phoneticPr fontId="9" type="noConversion"/>
  </si>
  <si>
    <t>Merchandise (to sell)</t>
  </si>
  <si>
    <t>Item</t>
  </si>
  <si>
    <t>Supplier</t>
  </si>
  <si>
    <t>Number</t>
  </si>
  <si>
    <t>Audio/Visual</t>
  </si>
  <si>
    <t xml:space="preserve"> these prices are included in the HH TOTAL</t>
  </si>
  <si>
    <t>signs for podia</t>
  </si>
  <si>
    <t>Costs</t>
    <phoneticPr fontId="9" type="noConversion"/>
  </si>
  <si>
    <t>Publishers</t>
    <phoneticPr fontId="9" type="noConversion"/>
  </si>
  <si>
    <t># nights total</t>
    <phoneticPr fontId="9" type="noConversion"/>
  </si>
  <si>
    <t>per diem</t>
    <phoneticPr fontId="9" type="noConversion"/>
  </si>
  <si>
    <t>Travel</t>
    <phoneticPr fontId="9" type="noConversion"/>
  </si>
  <si>
    <t>Oct. 24, 2015</t>
    <phoneticPr fontId="9" type="noConversion"/>
  </si>
  <si>
    <t>Oct. 26, 2015, 06:29</t>
  </si>
  <si>
    <t>Oct. 21, 2015, 19:45</t>
  </si>
  <si>
    <t xml:space="preserve"> Oct. 25, 2015, 23:05</t>
  </si>
  <si>
    <t>USD</t>
    <phoneticPr fontId="9" type="noConversion"/>
  </si>
  <si>
    <t>TD charges ($1.50/transaction)</t>
    <phoneticPr fontId="9" type="noConversion"/>
  </si>
  <si>
    <t>Swamperlla procesing fee</t>
    <phoneticPr fontId="9" type="noConversion"/>
  </si>
  <si>
    <t>June 2015</t>
    <phoneticPr fontId="9" type="noConversion"/>
  </si>
  <si>
    <t>Staples: red dot stickers, name bades, notepads</t>
  </si>
  <si>
    <t>after overhead, $USD</t>
    <phoneticPr fontId="9" type="noConversion"/>
  </si>
  <si>
    <t>USD</t>
    <phoneticPr fontId="9" type="noConversion"/>
  </si>
  <si>
    <t>Sponsors (as of 9/17?)</t>
    <phoneticPr fontId="9" type="noConversion"/>
  </si>
  <si>
    <t>Paper Pad - Privacy Pad 9x12 Black-White 50 sheets - 421240</t>
  </si>
  <si>
    <t>Stickers</t>
  </si>
  <si>
    <t>4x4</t>
  </si>
  <si>
    <t>AV UC Saturday 140</t>
    <phoneticPr fontId="9" type="noConversion"/>
  </si>
  <si>
    <t>Editorial asst. for "how-to-NWAV" wiki</t>
    <phoneticPr fontId="9" type="noConversion"/>
  </si>
  <si>
    <t>Thurs</t>
    <phoneticPr fontId="9" type="noConversion"/>
  </si>
  <si>
    <t>Fri</t>
    <phoneticPr fontId="9" type="noConversion"/>
  </si>
  <si>
    <t>Sat</t>
    <phoneticPr fontId="9" type="noConversion"/>
  </si>
  <si>
    <t xml:space="preserve">o   Wireless lapel </t>
    <phoneticPr fontId="9" type="noConversion"/>
  </si>
  <si>
    <t xml:space="preserve">Speaker pair </t>
    <phoneticPr fontId="9" type="noConversion"/>
  </si>
  <si>
    <t xml:space="preserve"> Mixing Board </t>
    <phoneticPr fontId="9" type="noConversion"/>
  </si>
  <si>
    <t>USB Keys</t>
  </si>
  <si>
    <t>labour charge of $35.00 per hour for a minimum of 4 hours will be incurred</t>
    <phoneticPr fontId="9" type="noConversion"/>
  </si>
  <si>
    <t>NSF-WVU</t>
    <phoneticPr fontId="9" type="noConversion"/>
  </si>
  <si>
    <t>NSF-UofT</t>
    <phoneticPr fontId="9" type="noConversion"/>
  </si>
  <si>
    <t>pre-amp rental from Long&amp;McQuade</t>
    <phoneticPr fontId="9" type="noConversion"/>
  </si>
  <si>
    <t>entertainment (Sat. night music)</t>
    <phoneticPr fontId="9" type="noConversion"/>
  </si>
  <si>
    <t xml:space="preserve">audience mic, 4-hr on-site tech, data projector, mic for speaker, </t>
  </si>
  <si>
    <t>Linguistic Data Consortiuum</t>
  </si>
  <si>
    <t>Invited speakers</t>
    <phoneticPr fontId="9" type="noConversion"/>
  </si>
  <si>
    <t>laser pointer ?</t>
    <phoneticPr fontId="9" type="noConversion"/>
  </si>
  <si>
    <t>thank you gifts for invited speakers (maybe?)</t>
  </si>
  <si>
    <t>pizza for volunteer training/orientation</t>
  </si>
  <si>
    <t>Space (not HH)</t>
    <phoneticPr fontId="9" type="noConversion"/>
  </si>
  <si>
    <t>TOTAL</t>
    <phoneticPr fontId="9" type="noConversion"/>
  </si>
  <si>
    <t>Merchandise + Swag</t>
  </si>
  <si>
    <t>Merchandise Total Cost</t>
  </si>
  <si>
    <t>LSA student memberships</t>
    <phoneticPr fontId="9" type="noConversion"/>
  </si>
  <si>
    <t>BALANCE</t>
    <phoneticPr fontId="9" type="noConversion"/>
  </si>
  <si>
    <t>$250.00 - 350.00</t>
  </si>
  <si>
    <t>extension cords/power strips</t>
    <phoneticPr fontId="9" type="noConversion"/>
  </si>
  <si>
    <t>poster easels (HH)</t>
    <phoneticPr fontId="9" type="noConversion"/>
  </si>
  <si>
    <t>poster easels (other source --HH has only 16)</t>
    <phoneticPr fontId="9" type="noConversion"/>
  </si>
  <si>
    <t>poster boards rental Friday +velcro</t>
  </si>
  <si>
    <t>included in HH budget</t>
  </si>
  <si>
    <t>Open Access charge for CJL issue - possible</t>
  </si>
  <si>
    <t>Amounts we have offered to pay (NSF grant)</t>
    <phoneticPr fontId="9" type="noConversion"/>
  </si>
  <si>
    <t>Swag (to give away)</t>
  </si>
  <si>
    <t>Duplicentre</t>
  </si>
  <si>
    <t xml:space="preserve">Tote Bags - Recycled Fashion Tote Bags - D01-TO4511 </t>
  </si>
  <si>
    <t>Party TOTAL</t>
    <phoneticPr fontId="9" type="noConversion"/>
  </si>
  <si>
    <t>GBP 812.76</t>
  </si>
  <si>
    <t>Lodging (Holiday Inn on Bloor, Corporate rate)</t>
    <phoneticPr fontId="9" type="noConversion"/>
  </si>
  <si>
    <t>US$  909</t>
  </si>
  <si>
    <t>student videographer</t>
    <phoneticPr fontId="9" type="noConversion"/>
  </si>
  <si>
    <t xml:space="preserve">(4 days @ $109 ) </t>
    <phoneticPr fontId="9" type="noConversion"/>
  </si>
  <si>
    <t>AV tech support person on hand</t>
    <phoneticPr fontId="9" type="noConversion"/>
  </si>
  <si>
    <t>sound-in and speakers out at all podia, including workshops</t>
    <phoneticPr fontId="9" type="noConversion"/>
  </si>
  <si>
    <t xml:space="preserve">AV &amp; poster boards </t>
    <phoneticPr fontId="9" type="noConversion"/>
  </si>
  <si>
    <t>Patches for knitted hats - A17-WOV Promotional Woven Labels</t>
  </si>
  <si>
    <t>Set up charge for patches</t>
  </si>
  <si>
    <t>Staples</t>
  </si>
  <si>
    <t>EventBrite fees</t>
    <phoneticPr fontId="9" type="noConversion"/>
  </si>
  <si>
    <t>AV Med Sci Saturday</t>
  </si>
  <si>
    <t>cash-box, nametags (A-J)</t>
  </si>
  <si>
    <t>UC lunches ($10/box lunch, includes drink), est. 40 participants</t>
    <phoneticPr fontId="9" type="noConversion"/>
  </si>
  <si>
    <t>TOTAL COST</t>
    <phoneticPr fontId="9" type="noConversion"/>
  </si>
  <si>
    <t>ALL HH colst below are included in TOTAL page</t>
    <phoneticPr fontId="9" type="noConversion"/>
  </si>
  <si>
    <t>TOTAL</t>
    <phoneticPr fontId="9" type="noConversion"/>
  </si>
  <si>
    <t>Are these costs/hour, day, total?</t>
    <phoneticPr fontId="9" type="noConversion"/>
  </si>
  <si>
    <t>Cost</t>
    <phoneticPr fontId="9" type="noConversion"/>
  </si>
  <si>
    <t>?</t>
  </si>
  <si>
    <t>Booklets (work order # 103144)</t>
  </si>
  <si>
    <t>nametag printing (2 sets)  (work order # 103144)</t>
  </si>
  <si>
    <t>more copies "Local info" (work order # 103144)</t>
  </si>
  <si>
    <t xml:space="preserve"> --</t>
  </si>
  <si>
    <t>(estimated from USD)</t>
  </si>
  <si>
    <t>included in above</t>
  </si>
  <si>
    <t>SSHRC</t>
    <phoneticPr fontId="9" type="noConversion"/>
  </si>
  <si>
    <t xml:space="preserve">Wireless accounts for more than five [5] people will incur a flat rate of $300 per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</si>
</sst>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&quot;$&quot;#,##0"/>
    <numFmt numFmtId="169" formatCode="&quot;$&quot;#,##0.00"/>
    <numFmt numFmtId="170" formatCode="&quot;$&quot;#,##0;[Red]&quot;$&quot;#,##0"/>
  </numFmts>
  <fonts count="37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0"/>
      <color indexed="57"/>
      <name val="Verdana"/>
    </font>
    <font>
      <sz val="10"/>
      <color indexed="10"/>
      <name val="Verdana"/>
    </font>
    <font>
      <b/>
      <sz val="10"/>
      <color indexed="57"/>
      <name val="Verdana"/>
    </font>
    <font>
      <b/>
      <sz val="10"/>
      <color indexed="10"/>
      <name val="Verdana"/>
    </font>
    <font>
      <u/>
      <sz val="10"/>
      <name val="Verdana"/>
    </font>
    <font>
      <sz val="9"/>
      <name val="Arial,Bold"/>
      <family val="2"/>
    </font>
    <font>
      <sz val="10"/>
      <color indexed="23"/>
      <name val="Verdana"/>
    </font>
    <font>
      <u/>
      <sz val="10"/>
      <color indexed="55"/>
      <name val="Verdana"/>
    </font>
    <font>
      <sz val="10"/>
      <color indexed="55"/>
      <name val="Verdana"/>
    </font>
    <font>
      <b/>
      <sz val="10"/>
      <color indexed="55"/>
      <name val="Verdana"/>
    </font>
    <font>
      <sz val="10"/>
      <color indexed="55"/>
      <name val="Arial"/>
    </font>
    <font>
      <sz val="9"/>
      <color indexed="81"/>
      <name val="Verdana"/>
    </font>
    <font>
      <b/>
      <sz val="9"/>
      <color indexed="81"/>
      <name val="Verdana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</font>
    <font>
      <sz val="12"/>
      <color indexed="8"/>
      <name val="Calibri"/>
    </font>
    <font>
      <sz val="12"/>
      <color indexed="12"/>
      <name val="Calibri"/>
    </font>
    <font>
      <sz val="10"/>
      <name val="Courier"/>
    </font>
    <font>
      <sz val="12"/>
      <name val="TimesNewRomanPSMT"/>
      <family val="1"/>
    </font>
    <font>
      <sz val="10"/>
      <color indexed="10"/>
      <name val="Verdana"/>
    </font>
    <font>
      <sz val="10"/>
      <color theme="0" tint="-0.499984740745262"/>
      <name val="Verdana"/>
    </font>
    <font>
      <sz val="10"/>
      <name val="Arial,Bold"/>
      <family val="2"/>
    </font>
    <font>
      <u/>
      <sz val="10"/>
      <color indexed="12"/>
      <name val="Verdana"/>
    </font>
    <font>
      <u/>
      <sz val="10"/>
      <color indexed="20"/>
      <name val="Verdana"/>
    </font>
    <font>
      <sz val="10"/>
      <name val="Verdana"/>
    </font>
    <font>
      <sz val="10"/>
      <color rgb="FFFF0000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">
    <xf numFmtId="0" fontId="0" fillId="0" borderId="0"/>
    <xf numFmtId="167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0">
    <xf numFmtId="0" fontId="0" fillId="0" borderId="0" xfId="0"/>
    <xf numFmtId="0" fontId="0" fillId="10" borderId="0" xfId="0" applyFill="1"/>
    <xf numFmtId="0" fontId="5" fillId="0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right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8" fontId="12" fillId="0" borderId="0" xfId="0" applyNumberFormat="1" applyFont="1"/>
    <xf numFmtId="168" fontId="10" fillId="0" borderId="0" xfId="0" applyNumberFormat="1" applyFont="1"/>
    <xf numFmtId="168" fontId="13" fillId="0" borderId="0" xfId="0" applyNumberFormat="1" applyFont="1"/>
    <xf numFmtId="168" fontId="11" fillId="0" borderId="0" xfId="0" applyNumberFormat="1" applyFont="1"/>
    <xf numFmtId="168" fontId="8" fillId="0" borderId="0" xfId="0" applyNumberFormat="1" applyFont="1"/>
    <xf numFmtId="168" fontId="0" fillId="0" borderId="0" xfId="0" applyNumberFormat="1"/>
    <xf numFmtId="0" fontId="14" fillId="0" borderId="0" xfId="0" applyFont="1"/>
    <xf numFmtId="168" fontId="0" fillId="0" borderId="0" xfId="0" applyNumberFormat="1"/>
    <xf numFmtId="4" fontId="15" fillId="0" borderId="0" xfId="0" applyNumberFormat="1" applyFont="1"/>
    <xf numFmtId="167" fontId="0" fillId="0" borderId="0" xfId="1" applyFont="1"/>
    <xf numFmtId="165" fontId="0" fillId="0" borderId="0" xfId="1" applyNumberFormat="1" applyFont="1"/>
    <xf numFmtId="0" fontId="16" fillId="0" borderId="0" xfId="0" applyFont="1"/>
    <xf numFmtId="167" fontId="6" fillId="0" borderId="0" xfId="0" applyNumberFormat="1" applyFont="1"/>
    <xf numFmtId="0" fontId="6" fillId="0" borderId="0" xfId="0" applyFont="1"/>
    <xf numFmtId="0" fontId="11" fillId="0" borderId="0" xfId="0" applyFont="1" applyAlignment="1">
      <alignment horizontal="right"/>
    </xf>
    <xf numFmtId="167" fontId="11" fillId="0" borderId="0" xfId="1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168" fontId="18" fillId="0" borderId="0" xfId="0" applyNumberFormat="1" applyFont="1" applyFill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168" fontId="19" fillId="0" borderId="0" xfId="0" applyNumberFormat="1" applyFont="1" applyFill="1" applyAlignment="1">
      <alignment horizontal="right"/>
    </xf>
    <xf numFmtId="168" fontId="18" fillId="0" borderId="0" xfId="0" applyNumberFormat="1" applyFont="1" applyFill="1" applyAlignment="1">
      <alignment horizontal="left"/>
    </xf>
    <xf numFmtId="166" fontId="18" fillId="0" borderId="0" xfId="0" applyNumberFormat="1" applyFont="1" applyFill="1" applyAlignment="1">
      <alignment horizontal="right"/>
    </xf>
    <xf numFmtId="0" fontId="20" fillId="0" borderId="0" xfId="0" applyFont="1" applyFill="1"/>
    <xf numFmtId="169" fontId="18" fillId="0" borderId="0" xfId="0" applyNumberFormat="1" applyFont="1" applyFill="1" applyAlignment="1">
      <alignment horizontal="right"/>
    </xf>
    <xf numFmtId="165" fontId="6" fillId="0" borderId="0" xfId="1" applyNumberFormat="1" applyFont="1"/>
    <xf numFmtId="0" fontId="24" fillId="4" borderId="3" xfId="0" applyFont="1" applyFill="1" applyBorder="1"/>
    <xf numFmtId="0" fontId="24" fillId="0" borderId="0" xfId="0" applyFont="1"/>
    <xf numFmtId="44" fontId="24" fillId="4" borderId="3" xfId="0" applyNumberFormat="1" applyFont="1" applyFill="1" applyBorder="1"/>
    <xf numFmtId="44" fontId="24" fillId="5" borderId="4" xfId="0" applyNumberFormat="1" applyFont="1" applyFill="1" applyBorder="1"/>
    <xf numFmtId="0" fontId="0" fillId="5" borderId="5" xfId="0" applyFill="1" applyBorder="1"/>
    <xf numFmtId="0" fontId="0" fillId="5" borderId="5" xfId="0" applyNumberFormat="1" applyFill="1" applyBorder="1"/>
    <xf numFmtId="0" fontId="0" fillId="7" borderId="5" xfId="0" applyFill="1" applyBorder="1"/>
    <xf numFmtId="167" fontId="0" fillId="7" borderId="5" xfId="1" applyFont="1" applyFill="1" applyBorder="1"/>
    <xf numFmtId="1" fontId="0" fillId="7" borderId="5" xfId="1" applyNumberFormat="1" applyFont="1" applyFill="1" applyBorder="1"/>
    <xf numFmtId="44" fontId="0" fillId="7" borderId="5" xfId="1" applyNumberFormat="1" applyFont="1" applyFill="1" applyBorder="1"/>
    <xf numFmtId="44" fontId="0" fillId="5" borderId="5" xfId="0" applyNumberFormat="1" applyFill="1" applyBorder="1"/>
    <xf numFmtId="0" fontId="0" fillId="6" borderId="5" xfId="0" applyFill="1" applyBorder="1"/>
    <xf numFmtId="167" fontId="0" fillId="6" borderId="5" xfId="1" applyFont="1" applyFill="1" applyBorder="1"/>
    <xf numFmtId="0" fontId="0" fillId="6" borderId="5" xfId="0" quotePrefix="1" applyFill="1" applyBorder="1"/>
    <xf numFmtId="167" fontId="0" fillId="6" borderId="5" xfId="1" quotePrefix="1" applyFont="1" applyFill="1" applyBorder="1"/>
    <xf numFmtId="44" fontId="0" fillId="6" borderId="5" xfId="0" quotePrefix="1" applyNumberFormat="1" applyFill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0" fillId="0" borderId="0" xfId="0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20" fontId="26" fillId="0" borderId="0" xfId="0" applyNumberFormat="1" applyFont="1" applyFill="1" applyBorder="1"/>
    <xf numFmtId="0" fontId="27" fillId="0" borderId="0" xfId="0" applyFont="1" applyFill="1" applyBorder="1"/>
    <xf numFmtId="0" fontId="26" fillId="0" borderId="0" xfId="0" applyFont="1"/>
    <xf numFmtId="167" fontId="0" fillId="0" borderId="0" xfId="1" applyFont="1" applyBorder="1"/>
    <xf numFmtId="167" fontId="27" fillId="0" borderId="0" xfId="1" applyFont="1" applyFill="1" applyBorder="1"/>
    <xf numFmtId="0" fontId="28" fillId="0" borderId="0" xfId="0" applyFont="1"/>
    <xf numFmtId="167" fontId="14" fillId="0" borderId="0" xfId="1" applyFont="1"/>
    <xf numFmtId="0" fontId="29" fillId="0" borderId="0" xfId="0" applyFont="1"/>
    <xf numFmtId="164" fontId="0" fillId="0" borderId="0" xfId="0" applyNumberFormat="1"/>
    <xf numFmtId="167" fontId="6" fillId="0" borderId="0" xfId="1" applyFont="1"/>
    <xf numFmtId="4" fontId="15" fillId="8" borderId="0" xfId="0" applyNumberFormat="1" applyFont="1" applyFill="1"/>
    <xf numFmtId="6" fontId="0" fillId="0" borderId="0" xfId="0" applyNumberFormat="1"/>
    <xf numFmtId="4" fontId="15" fillId="9" borderId="0" xfId="0" applyNumberFormat="1" applyFont="1" applyFill="1"/>
    <xf numFmtId="168" fontId="10" fillId="9" borderId="0" xfId="0" applyNumberFormat="1" applyFont="1" applyFill="1"/>
    <xf numFmtId="165" fontId="0" fillId="8" borderId="0" xfId="1" applyNumberFormat="1" applyFont="1" applyFill="1"/>
    <xf numFmtId="0" fontId="0" fillId="8" borderId="0" xfId="0" applyFill="1"/>
    <xf numFmtId="167" fontId="0" fillId="8" borderId="0" xfId="1" applyFont="1" applyFill="1"/>
    <xf numFmtId="169" fontId="0" fillId="0" borderId="0" xfId="0" applyNumberFormat="1"/>
    <xf numFmtId="0" fontId="0" fillId="9" borderId="0" xfId="0" applyFill="1"/>
    <xf numFmtId="167" fontId="0" fillId="9" borderId="0" xfId="1" applyFont="1" applyFill="1"/>
    <xf numFmtId="0" fontId="0" fillId="0" borderId="0" xfId="0" applyFill="1"/>
    <xf numFmtId="167" fontId="0" fillId="0" borderId="0" xfId="1" applyFont="1" applyFill="1"/>
    <xf numFmtId="167" fontId="0" fillId="0" borderId="0" xfId="0" applyNumberFormat="1"/>
    <xf numFmtId="167" fontId="0" fillId="0" borderId="0" xfId="0" applyNumberFormat="1" applyFill="1"/>
    <xf numFmtId="0" fontId="4" fillId="0" borderId="0" xfId="0" applyFont="1" applyFill="1"/>
    <xf numFmtId="0" fontId="0" fillId="2" borderId="0" xfId="0" applyFill="1" applyAlignment="1">
      <alignment horizontal="right"/>
    </xf>
    <xf numFmtId="168" fontId="11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9" borderId="0" xfId="0" applyFont="1" applyFill="1"/>
    <xf numFmtId="168" fontId="11" fillId="9" borderId="0" xfId="0" applyNumberFormat="1" applyFont="1" applyFill="1"/>
    <xf numFmtId="167" fontId="0" fillId="9" borderId="0" xfId="0" applyNumberFormat="1" applyFill="1"/>
    <xf numFmtId="0" fontId="0" fillId="0" borderId="0" xfId="0" applyFont="1"/>
    <xf numFmtId="167" fontId="0" fillId="10" borderId="0" xfId="0" applyNumberFormat="1" applyFill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49" fontId="0" fillId="0" borderId="0" xfId="0" applyNumberFormat="1"/>
    <xf numFmtId="0" fontId="0" fillId="9" borderId="0" xfId="0" applyFont="1" applyFill="1" applyBorder="1"/>
    <xf numFmtId="0" fontId="0" fillId="9" borderId="5" xfId="0" applyFill="1" applyBorder="1"/>
    <xf numFmtId="0" fontId="0" fillId="9" borderId="0" xfId="0" applyFill="1" applyBorder="1"/>
    <xf numFmtId="167" fontId="0" fillId="9" borderId="0" xfId="1" quotePrefix="1" applyFont="1" applyFill="1" applyBorder="1"/>
    <xf numFmtId="0" fontId="13" fillId="9" borderId="8" xfId="0" applyFont="1" applyFill="1" applyBorder="1"/>
    <xf numFmtId="167" fontId="0" fillId="9" borderId="5" xfId="1" quotePrefix="1" applyFont="1" applyFill="1" applyBorder="1"/>
    <xf numFmtId="167" fontId="30" fillId="9" borderId="5" xfId="1" quotePrefix="1" applyFont="1" applyFill="1" applyBorder="1"/>
    <xf numFmtId="0" fontId="30" fillId="9" borderId="5" xfId="0" applyFont="1" applyFill="1" applyBorder="1"/>
    <xf numFmtId="0" fontId="31" fillId="0" borderId="0" xfId="0" applyFont="1" applyFill="1"/>
    <xf numFmtId="0" fontId="31" fillId="0" borderId="0" xfId="0" applyFont="1" applyFill="1" applyAlignment="1">
      <alignment horizontal="left"/>
    </xf>
    <xf numFmtId="167" fontId="32" fillId="0" borderId="0" xfId="0" applyNumberFormat="1" applyFont="1"/>
    <xf numFmtId="166" fontId="0" fillId="9" borderId="0" xfId="1" applyNumberFormat="1" applyFont="1" applyFill="1"/>
    <xf numFmtId="0" fontId="3" fillId="0" borderId="0" xfId="0" applyFont="1"/>
    <xf numFmtId="0" fontId="7" fillId="0" borderId="0" xfId="0" applyFont="1"/>
    <xf numFmtId="167" fontId="7" fillId="0" borderId="0" xfId="1" applyFont="1"/>
    <xf numFmtId="0" fontId="35" fillId="0" borderId="0" xfId="0" applyFont="1"/>
    <xf numFmtId="167" fontId="35" fillId="0" borderId="0" xfId="1" applyFont="1"/>
    <xf numFmtId="167" fontId="35" fillId="0" borderId="0" xfId="0" applyNumberFormat="1" applyFont="1"/>
    <xf numFmtId="44" fontId="35" fillId="0" borderId="0" xfId="0" applyNumberFormat="1" applyFont="1"/>
    <xf numFmtId="0" fontId="1" fillId="0" borderId="6" xfId="0" applyFont="1" applyBorder="1" applyAlignment="1">
      <alignment vertical="top" wrapText="1"/>
    </xf>
    <xf numFmtId="166" fontId="1" fillId="0" borderId="6" xfId="0" applyNumberFormat="1" applyFont="1" applyBorder="1" applyAlignment="1">
      <alignment horizontal="right" vertical="top" wrapText="1"/>
    </xf>
    <xf numFmtId="0" fontId="35" fillId="0" borderId="7" xfId="0" applyFont="1" applyBorder="1" applyAlignment="1">
      <alignment vertical="top" wrapText="1"/>
    </xf>
    <xf numFmtId="0" fontId="35" fillId="0" borderId="0" xfId="0" applyFont="1" applyAlignment="1">
      <alignment horizontal="left"/>
    </xf>
    <xf numFmtId="166" fontId="35" fillId="0" borderId="0" xfId="0" applyNumberFormat="1" applyFont="1"/>
    <xf numFmtId="0" fontId="3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166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9" fontId="7" fillId="0" borderId="0" xfId="0" applyNumberFormat="1" applyFont="1" applyAlignment="1">
      <alignment horizontal="right" vertical="top" wrapText="1"/>
    </xf>
    <xf numFmtId="167" fontId="35" fillId="0" borderId="7" xfId="0" applyNumberFormat="1" applyFont="1" applyBorder="1" applyAlignment="1">
      <alignment horizontal="right" vertical="top" wrapText="1"/>
    </xf>
    <xf numFmtId="167" fontId="35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 wrapText="1"/>
    </xf>
    <xf numFmtId="167" fontId="3" fillId="0" borderId="0" xfId="0" applyNumberFormat="1" applyFont="1" applyAlignment="1">
      <alignment horizontal="right" vertical="top" wrapText="1"/>
    </xf>
    <xf numFmtId="167" fontId="7" fillId="0" borderId="0" xfId="0" applyNumberFormat="1" applyFont="1" applyAlignment="1">
      <alignment horizontal="right" vertical="top" wrapText="1"/>
    </xf>
    <xf numFmtId="167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167" fontId="35" fillId="0" borderId="0" xfId="0" applyNumberFormat="1" applyFont="1" applyFill="1" applyAlignment="1">
      <alignment horizontal="right"/>
    </xf>
    <xf numFmtId="167" fontId="30" fillId="9" borderId="0" xfId="0" applyNumberFormat="1" applyFont="1" applyFill="1"/>
    <xf numFmtId="0" fontId="23" fillId="3" borderId="1" xfId="0" applyFont="1" applyFill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3" borderId="5" xfId="0" applyFont="1" applyFill="1" applyBorder="1" applyAlignment="1">
      <alignment horizontal="left"/>
    </xf>
    <xf numFmtId="170" fontId="36" fillId="0" borderId="0" xfId="0" applyNumberFormat="1" applyFont="1" applyAlignment="1">
      <alignment horizontal="right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7" Type="http://schemas.openxmlformats.org/officeDocument/2006/relationships/revisionHeaders" Target="revisions/revisionHeaders.xml"/><Relationship Id="rId18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WAV44%20on%20NN's%20credit%20ca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WAV%20costs%20charged%20to%20LIN%20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875.64</v>
          </cell>
        </row>
        <row r="7">
          <cell r="E7">
            <v>192.1</v>
          </cell>
        </row>
        <row r="8">
          <cell r="E8">
            <v>875.63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C7">
            <v>945.77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41" Type="http://schemas.openxmlformats.org/officeDocument/2006/relationships/revisionLog" Target="revisionLog15.xml"/><Relationship Id="rId139" Type="http://schemas.openxmlformats.org/officeDocument/2006/relationships/revisionLog" Target="revisionLog38.xml"/><Relationship Id="rId143" Type="http://schemas.openxmlformats.org/officeDocument/2006/relationships/revisionLog" Target="revisionLog2.xml"/><Relationship Id="rId127" Type="http://schemas.openxmlformats.org/officeDocument/2006/relationships/revisionLog" Target="revisionLog31.xml"/><Relationship Id="rId128" Type="http://schemas.openxmlformats.org/officeDocument/2006/relationships/revisionLog" Target="revisionLog18.xml"/><Relationship Id="rId129" Type="http://schemas.openxmlformats.org/officeDocument/2006/relationships/revisionLog" Target="revisionLog14.xml"/><Relationship Id="rId130" Type="http://schemas.openxmlformats.org/officeDocument/2006/relationships/revisionLog" Target="revisionLog19.xml"/><Relationship Id="rId132" Type="http://schemas.openxmlformats.org/officeDocument/2006/relationships/revisionLog" Target="revisionLog33.xml"/><Relationship Id="rId131" Type="http://schemas.openxmlformats.org/officeDocument/2006/relationships/revisionLog" Target="revisionLog32.xml"/><Relationship Id="rId133" Type="http://schemas.openxmlformats.org/officeDocument/2006/relationships/revisionLog" Target="revisionLog11.xml"/><Relationship Id="rId135" Type="http://schemas.openxmlformats.org/officeDocument/2006/relationships/revisionLog" Target="revisionLog35.xml"/><Relationship Id="rId136" Type="http://schemas.openxmlformats.org/officeDocument/2006/relationships/revisionLog" Target="revisionLog12.xml"/><Relationship Id="rId134" Type="http://schemas.openxmlformats.org/officeDocument/2006/relationships/revisionLog" Target="revisionLog34.xml"/><Relationship Id="rId138" Type="http://schemas.openxmlformats.org/officeDocument/2006/relationships/revisionLog" Target="revisionLog37.xml"/><Relationship Id="rId140" Type="http://schemas.openxmlformats.org/officeDocument/2006/relationships/revisionLog" Target="revisionLog13.xml"/><Relationship Id="rId137" Type="http://schemas.openxmlformats.org/officeDocument/2006/relationships/revisionLog" Target="revisionLog36.xml"/><Relationship Id="rId14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C80C27A-B12D-174F-A1F8-2D79B99480D3}" diskRevisions="1" revisionId="923" version="143">
  <header guid="{7C063BBF-BE93-5746-9975-6B993B42FD99}" dateTime="2015-11-03T11:56:52" maxSheetId="11" userName="Naomi Nagy" r:id="rId127" minRId="528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4D295A64-27DB-1C41-96A8-CB6A19B2A43D}" dateTime="2015-11-05T08:22:54" maxSheetId="11" userName="Naomi Nagy" r:id="rId128" minRId="530" maxRId="535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84DC2DA3-2D7F-A34A-ABA8-0D938D81C35C}" dateTime="2015-11-09T18:01:29" maxSheetId="11" userName="Naomi Nagy" r:id="rId129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A4ED50DA-2006-3741-9E93-C8D419374DB2}" dateTime="2015-11-10T11:35:31" maxSheetId="11" userName="Naomi Nagy" r:id="rId130" minRId="536" maxRId="539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9E68738B-1667-7F44-AFA0-495D576815C5}" dateTime="2015-11-10T11:36:04" maxSheetId="11" userName="Naomi Nagy" r:id="rId131" minRId="541" maxRId="543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EB8DD464-9AF0-454E-80CA-AE0CABDEEC41}" dateTime="2015-11-10T11:36:35" maxSheetId="11" userName="Naomi Nagy" r:id="rId132" minRId="545" maxRId="546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C9E7BEDA-CDCB-C945-BEDE-AA762FE8C7C5}" dateTime="2015-11-12T15:00:24" maxSheetId="11" userName="Naomi Nagy" r:id="rId133" minRId="548" maxRId="549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E9F82C29-71E5-924D-8DC4-7EAB008033DC}" dateTime="2015-11-13T17:13:03" maxSheetId="11" userName="Naomi Nagy" r:id="rId134" minRId="550" maxRId="552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3DB6C536-3224-3243-BB3D-6200476759A9}" dateTime="2015-11-13T17:13:10" maxSheetId="11" userName="Naomi Nagy" r:id="rId135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348F6E2E-9FFB-2F48-86D3-28A91439E6D0}" dateTime="2015-11-16T08:05:06" maxSheetId="11" userName="Naomi Nagy" r:id="rId136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94B724C9-27D1-294A-BD5E-EA6DA12B330F}" dateTime="2015-11-16T09:58:21" maxSheetId="11" userName="Naomi Nagy" r:id="rId137" minRId="555" maxRId="560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135F7E0F-5A0E-F643-84C8-6B3655ECBD39}" dateTime="2015-11-19T08:49:01" maxSheetId="11" userName="Naomi Nagy" r:id="rId138" minRId="562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20E503ED-8EFD-C648-A28A-7674F9AC21BA}" dateTime="2015-12-02T13:58:34" maxSheetId="11" userName="Naomi Nagy" r:id="rId139" minRId="564" maxRId="569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BBB6F5E2-33DB-9F4A-825C-B33E23D1357E}" dateTime="2015-12-02T16:17:46" maxSheetId="11" userName="Naomi Nagy" r:id="rId140" minRId="571" maxRId="572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99BE2992-4193-344F-A98C-105D8D823991}" dateTime="2016-01-18T10:36:31" maxSheetId="11" userName="Naomi Nagy" r:id="rId141" minRId="573" maxRId="813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AA27DCD9-095A-0541-8142-E1243B96D0CA}" dateTime="2016-01-18T10:38:23" maxSheetId="11" userName="Naomi Nagy" r:id="rId142" minRId="814" maxRId="917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  <header guid="{CC80C27A-B12D-174F-A1F8-2D79B99480D3}" dateTime="2016-01-18T11:25:37" maxSheetId="11" userName="Naomi Nagy" r:id="rId143" minRId="918" maxRId="922">
    <sheetIdMap count="10">
      <sheetId val="1"/>
      <sheetId val="2"/>
      <sheetId val="3"/>
      <sheetId val="4"/>
      <sheetId val="5"/>
      <sheetId val="6"/>
      <sheetId val="10"/>
      <sheetId val="7"/>
      <sheetId val="8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c rId="814" sId="9" odxf="1" dxf="1">
    <oc r="A1" t="inlineStr">
      <is>
        <t>TOTAL from Hart House</t>
        <phoneticPr fontId="9" type="noConversion"/>
      </is>
    </oc>
    <nc r="A1"/>
    <odxf>
      <font>
        <b/>
      </font>
      <alignment horizontal="left" indent="1" relativeIndent="255" readingOrder="0"/>
    </odxf>
    <ndxf>
      <font>
        <b val="0"/>
        <sz val="10"/>
        <color auto="1"/>
        <name val="Verdana"/>
        <scheme val="none"/>
      </font>
      <alignment horizontal="general" indent="0" relativeIndent="0" readingOrder="0"/>
    </ndxf>
  </rcc>
  <rfmt sheetId="9" sqref="B1" start="0" length="0">
    <dxf>
      <font>
        <b val="0"/>
        <sz val="10"/>
        <color auto="1"/>
        <name val="Verdana"/>
        <scheme val="none"/>
      </font>
    </dxf>
  </rfmt>
  <rfmt sheetId="9" sqref="C1" start="0" length="0">
    <dxf>
      <font>
        <b val="0"/>
        <sz val="10"/>
        <color auto="1"/>
        <name val="Verdana"/>
        <scheme val="none"/>
      </font>
    </dxf>
  </rfmt>
  <rcc rId="815" sId="9" odxf="1" dxf="1">
    <oc r="D1" t="inlineStr">
      <is>
        <t>already included in TOTAL page</t>
        <phoneticPr fontId="9" type="noConversion"/>
      </is>
    </oc>
    <nc r="D1"/>
    <odxf>
      <font>
        <b/>
      </font>
    </odxf>
    <ndxf>
      <font>
        <b val="0"/>
        <sz val="10"/>
        <color auto="1"/>
        <name val="Verdana"/>
        <scheme val="none"/>
      </font>
    </ndxf>
  </rcc>
  <rfmt sheetId="9" sqref="E1" start="0" length="0">
    <dxf>
      <font>
        <b val="0"/>
        <sz val="10"/>
        <color auto="1"/>
        <name val="Verdana"/>
        <scheme val="none"/>
      </font>
      <numFmt numFmtId="0" formatCode="General"/>
    </dxf>
  </rfmt>
  <rfmt sheetId="9" sqref="F1" start="0" length="0">
    <dxf>
      <font>
        <b val="0"/>
        <sz val="10"/>
        <color auto="1"/>
        <name val="Verdana"/>
        <scheme val="none"/>
      </font>
    </dxf>
  </rfmt>
  <rfmt sheetId="9" sqref="A1:XFD1" start="0" length="0">
    <dxf>
      <font>
        <b val="0"/>
        <sz val="10"/>
        <color auto="1"/>
        <name val="Verdana"/>
        <scheme val="none"/>
      </font>
    </dxf>
  </rfmt>
  <rcc rId="816" sId="9" odxf="1" dxf="1">
    <oc r="A3" t="inlineStr">
      <is>
        <t>Room</t>
        <phoneticPr fontId="9" type="noConversion"/>
      </is>
    </oc>
    <nc r="A3"/>
    <odxf>
      <font>
        <b/>
        <strike/>
        <color indexed="23"/>
      </font>
    </odxf>
    <ndxf>
      <font>
        <b val="0"/>
        <strike val="0"/>
        <sz val="10"/>
        <color auto="1"/>
        <name val="Verdana"/>
        <scheme val="none"/>
      </font>
    </ndxf>
  </rcc>
  <rcc rId="817" sId="9" odxf="1" dxf="1">
    <oc r="B3" t="inlineStr">
      <is>
        <t>Day price (8am-5pm)</t>
        <phoneticPr fontId="9" type="noConversion"/>
      </is>
    </oc>
    <nc r="B3"/>
    <odxf>
      <font>
        <strike/>
        <color indexed="23"/>
      </font>
    </odxf>
    <ndxf>
      <font>
        <strike val="0"/>
        <sz val="10"/>
        <color auto="1"/>
        <name val="Verdana"/>
        <scheme val="none"/>
      </font>
    </ndxf>
  </rcc>
  <rcc rId="818" sId="9" odxf="1" dxf="1">
    <oc r="C3" t="inlineStr">
      <is>
        <t>Evening price (5pm-1am)</t>
        <phoneticPr fontId="9" type="noConversion"/>
      </is>
    </oc>
    <nc r="C3"/>
    <odxf>
      <font>
        <strike/>
        <color indexed="23"/>
      </font>
    </odxf>
    <ndxf>
      <font>
        <strike val="0"/>
        <sz val="10"/>
        <color auto="1"/>
        <name val="Verdana"/>
        <scheme val="none"/>
      </font>
    </ndxf>
  </rcc>
  <rcc rId="819" sId="9" odxf="1" dxf="1">
    <oc r="D3" t="inlineStr">
      <is>
        <t>Day price w/HST</t>
        <phoneticPr fontId="9" type="noConversion"/>
      </is>
    </oc>
    <nc r="D3"/>
    <odxf>
      <font>
        <strike/>
        <color indexed="23"/>
      </font>
    </odxf>
    <ndxf>
      <font>
        <strike val="0"/>
        <sz val="10"/>
        <color auto="1"/>
        <name val="Verdana"/>
        <scheme val="none"/>
      </font>
    </ndxf>
  </rcc>
  <rcc rId="820" sId="9" odxf="1" dxf="1">
    <oc r="E3" t="inlineStr">
      <is>
        <t>Evening price w/HST</t>
        <phoneticPr fontId="9" type="noConversion"/>
      </is>
    </oc>
    <nc r="E3"/>
    <odxf>
      <font>
        <strike/>
        <color indexed="23"/>
      </font>
    </odxf>
    <ndxf>
      <font>
        <strike val="0"/>
        <sz val="10"/>
        <color auto="1"/>
        <name val="Verdana"/>
        <scheme val="none"/>
      </font>
    </ndxf>
  </rcc>
  <rfmt sheetId="9" sqref="F3" start="0" length="0">
    <dxf>
      <font>
        <strike val="0"/>
        <sz val="10"/>
        <color auto="1"/>
        <name val="Verdana"/>
        <scheme val="none"/>
      </font>
    </dxf>
  </rfmt>
  <rfmt sheetId="9" sqref="A3:XFD3" start="0" length="0">
    <dxf>
      <font>
        <sz val="10"/>
        <color auto="1"/>
        <name val="Verdana"/>
        <scheme val="none"/>
      </font>
    </dxf>
  </rfmt>
  <rcc rId="821" sId="9" odxf="1" dxf="1">
    <oc r="A4" t="inlineStr">
      <is>
        <t>Great Hall</t>
        <phoneticPr fontId="9" type="noConversion"/>
      </is>
    </oc>
    <nc r="A4"/>
    <odxf>
      <font>
        <strike/>
        <color indexed="23"/>
      </font>
    </odxf>
    <ndxf>
      <font>
        <strike val="0"/>
        <sz val="10"/>
        <color auto="1"/>
        <name val="Verdana"/>
        <scheme val="none"/>
      </font>
    </ndxf>
  </rcc>
  <rcc rId="822" sId="9" odxf="1" dxf="1">
    <oc r="B4">
      <v>831.6</v>
    </oc>
    <nc r="B4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23" sId="9" odxf="1" dxf="1">
    <oc r="C4">
      <v>1299.3800000000001</v>
    </oc>
    <nc r="C4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24" sId="9" odxf="1" dxf="1">
    <oc r="D4">
      <f>B4*1.13</f>
    </oc>
    <nc r="D4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25" sId="9" odxf="1" dxf="1">
    <oc r="E4">
      <f>C4*1.13</f>
    </oc>
    <nc r="E4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26" sId="9" odxf="1" dxf="1">
    <oc r="F4">
      <v>1700</v>
    </oc>
    <nc r="F4"/>
    <odxf>
      <font>
        <strike/>
        <color indexed="23"/>
      </font>
    </odxf>
    <ndxf>
      <font>
        <strike val="0"/>
        <sz val="10"/>
        <color auto="1"/>
        <name val="Verdana"/>
        <scheme val="none"/>
      </font>
    </ndxf>
  </rcc>
  <rfmt sheetId="9" sqref="A4:XFD4" start="0" length="0">
    <dxf>
      <font>
        <sz val="10"/>
        <color auto="1"/>
        <name val="Verdana"/>
        <scheme val="none"/>
      </font>
    </dxf>
  </rfmt>
  <rcc rId="827" sId="9" odxf="1" dxf="1">
    <oc r="A5" t="inlineStr">
      <is>
        <t>Large Room (Music, Debates, East Common)</t>
        <phoneticPr fontId="9" type="noConversion"/>
      </is>
    </oc>
    <nc r="A5"/>
    <odxf>
      <font>
        <strike/>
        <color indexed="23"/>
      </font>
    </odxf>
    <ndxf>
      <font>
        <strike val="0"/>
        <sz val="10"/>
        <color auto="1"/>
        <name val="Verdana"/>
        <scheme val="none"/>
      </font>
    </ndxf>
  </rcc>
  <rcc rId="828" sId="9" odxf="1" dxf="1">
    <oc r="B5">
      <v>323.39999999999998</v>
    </oc>
    <nc r="B5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29" sId="9" odxf="1" dxf="1">
    <oc r="C5">
      <v>330.75</v>
    </oc>
    <nc r="C5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30" sId="9" odxf="1" dxf="1">
    <oc r="D5">
      <f>B5*1.13</f>
    </oc>
    <nc r="D5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31" sId="9" odxf="1" dxf="1">
    <oc r="E5">
      <f>C5*1.13</f>
    </oc>
    <nc r="E5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5" start="0" length="0">
    <dxf>
      <font>
        <strike val="0"/>
        <sz val="10"/>
        <color auto="1"/>
        <name val="Verdana"/>
        <scheme val="none"/>
      </font>
    </dxf>
  </rfmt>
  <rfmt sheetId="9" sqref="A5:XFD5" start="0" length="0">
    <dxf>
      <font>
        <sz val="10"/>
        <color auto="1"/>
        <name val="Verdana"/>
        <scheme val="none"/>
      </font>
    </dxf>
  </rfmt>
  <rcc rId="832" sId="9" odxf="1" dxf="1">
    <oc r="A6" t="inlineStr">
      <is>
        <t>Medium (S. Dining Room)</t>
        <phoneticPr fontId="9" type="noConversion"/>
      </is>
    </oc>
    <nc r="A6"/>
    <odxf>
      <font>
        <strike/>
        <color indexed="23"/>
      </font>
    </odxf>
    <ndxf>
      <font>
        <strike val="0"/>
        <sz val="10"/>
        <color auto="1"/>
        <name val="Verdana"/>
        <scheme val="none"/>
      </font>
    </ndxf>
  </rcc>
  <rcc rId="833" sId="9" odxf="1" dxf="1">
    <oc r="B6">
      <v>242.55</v>
    </oc>
    <nc r="B6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34" sId="9" odxf="1" dxf="1">
    <oc r="C6">
      <v>249.9</v>
    </oc>
    <nc r="C6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35" sId="9" odxf="1" dxf="1">
    <oc r="D6">
      <f>B6*1.13</f>
    </oc>
    <nc r="D6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36" sId="9" odxf="1" dxf="1">
    <oc r="E6">
      <f>C6*1.13</f>
    </oc>
    <nc r="E6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6" start="0" length="0">
    <dxf>
      <font>
        <strike val="0"/>
        <sz val="10"/>
        <color auto="1"/>
        <name val="Verdana"/>
        <scheme val="none"/>
      </font>
    </dxf>
  </rfmt>
  <rfmt sheetId="9" sqref="A6:XFD6" start="0" length="0">
    <dxf>
      <font>
        <sz val="10"/>
        <color auto="1"/>
        <name val="Verdana"/>
        <scheme val="none"/>
      </font>
    </dxf>
  </rfmt>
  <rcc rId="837" sId="9" odxf="1" dxf="1">
    <oc r="A7" t="inlineStr">
      <is>
        <t>Small Room Rental (Intimate Spaces)</t>
      </is>
    </oc>
    <nc r="A7"/>
    <odxf>
      <font>
        <strike/>
        <color indexed="23"/>
      </font>
    </odxf>
    <ndxf>
      <font>
        <strike val="0"/>
        <sz val="10"/>
        <color auto="1"/>
        <name val="Verdana"/>
        <scheme val="none"/>
      </font>
    </ndxf>
  </rcc>
  <rcc rId="838" sId="9" odxf="1" dxf="1">
    <oc r="B7">
      <v>161.69999999999999</v>
    </oc>
    <nc r="B7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39" sId="9" odxf="1" dxf="1">
    <oc r="C7">
      <v>161.69999999999999</v>
    </oc>
    <nc r="C7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40" sId="9" odxf="1" dxf="1">
    <oc r="D7">
      <f>B7*1.13</f>
    </oc>
    <nc r="D7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cc rId="841" sId="9" odxf="1" dxf="1">
    <oc r="E7">
      <f>C7*1.13</f>
    </oc>
    <nc r="E7"/>
    <odxf>
      <font>
        <strike/>
        <color indexed="23"/>
      </font>
      <numFmt numFmtId="12" formatCode="&quot;$&quot;#,##0.00_);[Red]\(&quot;$&quot;#,##0.00\)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7" start="0" length="0">
    <dxf>
      <font>
        <strike val="0"/>
        <sz val="10"/>
        <color auto="1"/>
        <name val="Verdana"/>
        <scheme val="none"/>
      </font>
    </dxf>
  </rfmt>
  <rfmt sheetId="9" sqref="A7:XFD7" start="0" length="0">
    <dxf>
      <font>
        <sz val="10"/>
        <color auto="1"/>
        <name val="Verdana"/>
        <scheme val="none"/>
      </font>
    </dxf>
  </rfmt>
  <rfmt sheetId="9" sqref="A8" start="0" length="0">
    <dxf>
      <font>
        <strike val="0"/>
        <sz val="10"/>
        <color auto="1"/>
        <name val="Verdana"/>
        <scheme val="none"/>
      </font>
    </dxf>
  </rfmt>
  <rfmt sheetId="9" sqref="B8" start="0" length="0">
    <dxf>
      <font>
        <strike val="0"/>
        <sz val="10"/>
        <color auto="1"/>
        <name val="Verdana"/>
        <scheme val="none"/>
      </font>
    </dxf>
  </rfmt>
  <rfmt sheetId="9" sqref="C8" start="0" length="0">
    <dxf>
      <font>
        <strike val="0"/>
        <sz val="10"/>
        <color auto="1"/>
        <name val="Verdana"/>
        <scheme val="none"/>
      </font>
    </dxf>
  </rfmt>
  <rfmt sheetId="9" sqref="D8" start="0" length="0">
    <dxf>
      <font>
        <strike val="0"/>
        <sz val="10"/>
        <color auto="1"/>
        <name val="Verdana"/>
        <scheme val="none"/>
      </font>
    </dxf>
  </rfmt>
  <rfmt sheetId="9" sqref="E8" start="0" length="0">
    <dxf>
      <font>
        <strike val="0"/>
        <sz val="10"/>
        <color auto="1"/>
        <name val="Verdana"/>
        <scheme val="none"/>
      </font>
    </dxf>
  </rfmt>
  <rfmt sheetId="9" sqref="F8" start="0" length="0">
    <dxf>
      <font>
        <strike val="0"/>
        <sz val="10"/>
        <color auto="1"/>
        <name val="Verdana"/>
        <scheme val="none"/>
      </font>
    </dxf>
  </rfmt>
  <rfmt sheetId="9" sqref="A8:XFD8" start="0" length="0">
    <dxf>
      <font>
        <sz val="10"/>
        <color auto="1"/>
        <name val="Verdana"/>
        <scheme val="none"/>
      </font>
    </dxf>
  </rfmt>
  <rfmt sheetId="9" sqref="A9" start="0" length="0">
    <dxf>
      <font>
        <strike val="0"/>
        <sz val="10"/>
        <color auto="1"/>
        <name val="Verdana"/>
        <scheme val="none"/>
      </font>
    </dxf>
  </rfmt>
  <rfmt sheetId="9" sqref="B9" start="0" length="0">
    <dxf>
      <font>
        <strike val="0"/>
        <sz val="10"/>
        <color auto="1"/>
        <name val="Verdana"/>
        <scheme val="none"/>
      </font>
    </dxf>
  </rfmt>
  <rfmt sheetId="9" sqref="C9" start="0" length="0">
    <dxf>
      <font>
        <strike val="0"/>
        <sz val="10"/>
        <color auto="1"/>
        <name val="Verdana"/>
        <scheme val="none"/>
      </font>
    </dxf>
  </rfmt>
  <rfmt sheetId="9" sqref="D9" start="0" length="0">
    <dxf>
      <font>
        <strike val="0"/>
        <sz val="10"/>
        <color auto="1"/>
        <name val="Verdana"/>
        <scheme val="none"/>
      </font>
    </dxf>
  </rfmt>
  <rfmt sheetId="9" sqref="E9" start="0" length="0">
    <dxf>
      <font>
        <strike val="0"/>
        <sz val="10"/>
        <color auto="1"/>
        <name val="Verdana"/>
        <scheme val="none"/>
      </font>
    </dxf>
  </rfmt>
  <rfmt sheetId="9" sqref="F9" start="0" length="0">
    <dxf>
      <font>
        <strike val="0"/>
        <sz val="10"/>
        <color auto="1"/>
        <name val="Verdana"/>
        <scheme val="none"/>
      </font>
    </dxf>
  </rfmt>
  <rfmt sheetId="9" sqref="A9:XFD9" start="0" length="0">
    <dxf>
      <font>
        <sz val="10"/>
        <color auto="1"/>
        <name val="Verdana"/>
        <scheme val="none"/>
      </font>
    </dxf>
  </rfmt>
  <rcc rId="842" sId="9" odxf="1" dxf="1">
    <oc r="A10" t="inlineStr">
      <is>
        <t>Thurday</t>
        <phoneticPr fontId="9" type="noConversion"/>
      </is>
    </oc>
    <nc r="A10"/>
    <odxf>
      <font>
        <strike/>
        <color indexed="23"/>
      </font>
    </odxf>
    <ndxf>
      <font>
        <strike val="0"/>
        <sz val="10"/>
        <color auto="1"/>
        <name val="Verdana"/>
        <scheme val="none"/>
      </font>
    </ndxf>
  </rcc>
  <rfmt sheetId="9" sqref="B10" start="0" length="0">
    <dxf>
      <font>
        <strike val="0"/>
        <sz val="10"/>
        <color auto="1"/>
        <name val="Verdana"/>
        <scheme val="none"/>
      </font>
    </dxf>
  </rfmt>
  <rfmt sheetId="9" sqref="C10" start="0" length="0">
    <dxf>
      <font>
        <strike val="0"/>
        <sz val="10"/>
        <color auto="1"/>
        <name val="Verdana"/>
        <scheme val="none"/>
      </font>
    </dxf>
  </rfmt>
  <rfmt sheetId="9" sqref="D10" start="0" length="0">
    <dxf>
      <font>
        <strike val="0"/>
        <sz val="10"/>
        <color auto="1"/>
        <name val="Verdana"/>
        <scheme val="none"/>
      </font>
    </dxf>
  </rfmt>
  <rfmt sheetId="9" sqref="E10" start="0" length="0">
    <dxf>
      <font>
        <strike val="0"/>
        <sz val="10"/>
        <color auto="1"/>
        <name val="Verdana"/>
        <scheme val="none"/>
      </font>
      <numFmt numFmtId="0" formatCode="General"/>
    </dxf>
  </rfmt>
  <rfmt sheetId="9" sqref="F10" start="0" length="0">
    <dxf>
      <font>
        <strike val="0"/>
        <sz val="10"/>
        <color auto="1"/>
        <name val="Verdana"/>
        <scheme val="none"/>
      </font>
    </dxf>
  </rfmt>
  <rfmt sheetId="9" sqref="A10:XFD10" start="0" length="0">
    <dxf>
      <font>
        <sz val="10"/>
        <color auto="1"/>
        <name val="Verdana"/>
        <scheme val="none"/>
      </font>
    </dxf>
  </rfmt>
  <rcc rId="843" sId="9" odxf="1" dxf="1">
    <oc r="A11" t="inlineStr">
      <is>
        <t>4 workshops</t>
        <phoneticPr fontId="9" type="noConversion"/>
      </is>
    </oc>
    <nc r="A11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11" start="0" length="0">
    <dxf>
      <font>
        <strike val="0"/>
        <sz val="10"/>
        <color auto="1"/>
        <name val="Verdana"/>
        <scheme val="none"/>
      </font>
    </dxf>
  </rfmt>
  <rfmt sheetId="9" sqref="C11" start="0" length="0">
    <dxf>
      <font>
        <strike val="0"/>
        <sz val="10"/>
        <color auto="1"/>
        <name val="Verdana"/>
        <scheme val="none"/>
      </font>
    </dxf>
  </rfmt>
  <rfmt sheetId="9" sqref="D11" start="0" length="0">
    <dxf>
      <font>
        <strike val="0"/>
        <sz val="10"/>
        <color auto="1"/>
        <name val="Verdana"/>
        <scheme val="none"/>
      </font>
    </dxf>
  </rfmt>
  <rcc rId="844" sId="9" odxf="1" dxf="1">
    <oc r="E11">
      <f>(3*E5)+E6</f>
    </oc>
    <nc r="E11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11" start="0" length="0">
    <dxf>
      <font>
        <strike val="0"/>
        <sz val="10"/>
        <color auto="1"/>
        <name val="Verdana"/>
        <scheme val="none"/>
      </font>
    </dxf>
  </rfmt>
  <rfmt sheetId="9" sqref="A11:XFD11" start="0" length="0">
    <dxf>
      <font>
        <sz val="10"/>
        <color auto="1"/>
        <name val="Verdana"/>
        <scheme val="none"/>
      </font>
    </dxf>
  </rfmt>
  <rcc rId="845" sId="9" odxf="1" dxf="1">
    <oc r="A12" t="inlineStr">
      <is>
        <t>Coffee break</t>
        <phoneticPr fontId="9" type="noConversion"/>
      </is>
    </oc>
    <nc r="A12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12" start="0" length="0">
    <dxf>
      <font>
        <strike val="0"/>
        <sz val="10"/>
        <color auto="1"/>
        <name val="Verdana"/>
        <scheme val="none"/>
      </font>
    </dxf>
  </rfmt>
  <rfmt sheetId="9" sqref="C12" start="0" length="0">
    <dxf>
      <font>
        <strike val="0"/>
        <sz val="10"/>
        <color auto="1"/>
        <name val="Verdana"/>
        <scheme val="none"/>
      </font>
    </dxf>
  </rfmt>
  <rfmt sheetId="9" sqref="D12" start="0" length="0">
    <dxf>
      <font>
        <strike val="0"/>
        <sz val="10"/>
        <color auto="1"/>
        <name val="Verdana"/>
        <scheme val="none"/>
      </font>
    </dxf>
  </rfmt>
  <rcc rId="846" sId="9" odxf="1" dxf="1">
    <oc r="E12" t="inlineStr">
      <is>
        <t xml:space="preserve">in 1 of the wkshop rooms? </t>
        <phoneticPr fontId="9" type="noConversion"/>
      </is>
    </oc>
    <nc r="E12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12" start="0" length="0">
    <dxf>
      <font>
        <strike val="0"/>
        <sz val="10"/>
        <color auto="1"/>
        <name val="Verdana"/>
        <scheme val="none"/>
      </font>
    </dxf>
  </rfmt>
  <rfmt sheetId="9" sqref="A12:XFD12" start="0" length="0">
    <dxf>
      <font>
        <sz val="10"/>
        <color auto="1"/>
        <name val="Verdana"/>
        <scheme val="none"/>
      </font>
    </dxf>
  </rfmt>
  <rcc rId="847" sId="9" odxf="1" dxf="1">
    <oc r="A13" t="inlineStr">
      <is>
        <t>Reception</t>
        <phoneticPr fontId="9" type="noConversion"/>
      </is>
    </oc>
    <nc r="A13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13" start="0" length="0">
    <dxf>
      <font>
        <strike val="0"/>
        <sz val="10"/>
        <color auto="1"/>
        <name val="Verdana"/>
        <scheme val="none"/>
      </font>
    </dxf>
  </rfmt>
  <rfmt sheetId="9" sqref="C13" start="0" length="0">
    <dxf>
      <font>
        <strike val="0"/>
        <sz val="10"/>
        <color auto="1"/>
        <name val="Verdana"/>
        <scheme val="none"/>
      </font>
    </dxf>
  </rfmt>
  <rfmt sheetId="9" sqref="D13" start="0" length="0">
    <dxf>
      <font>
        <strike val="0"/>
        <sz val="10"/>
        <color auto="1"/>
        <name val="Verdana"/>
        <scheme val="none"/>
      </font>
    </dxf>
  </rfmt>
  <rcc rId="848" sId="9" odxf="1" dxf="1">
    <oc r="E13">
      <f>E4</f>
    </oc>
    <nc r="E13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13" start="0" length="0">
    <dxf>
      <font>
        <strike val="0"/>
        <sz val="10"/>
        <color auto="1"/>
        <name val="Verdana"/>
        <scheme val="none"/>
      </font>
    </dxf>
  </rfmt>
  <rfmt sheetId="9" sqref="A13:XFD13" start="0" length="0">
    <dxf>
      <font>
        <sz val="10"/>
        <color auto="1"/>
        <name val="Verdana"/>
        <scheme val="none"/>
      </font>
    </dxf>
  </rfmt>
  <rcc rId="849" sId="9" odxf="1" dxf="1">
    <oc r="A14" t="inlineStr">
      <is>
        <t>Plenary</t>
        <phoneticPr fontId="9" type="noConversion"/>
      </is>
    </oc>
    <nc r="A14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14" start="0" length="0">
    <dxf>
      <font>
        <strike val="0"/>
        <sz val="10"/>
        <color auto="1"/>
        <name val="Verdana"/>
        <scheme val="none"/>
      </font>
    </dxf>
  </rfmt>
  <rfmt sheetId="9" sqref="C14" start="0" length="0">
    <dxf>
      <font>
        <strike val="0"/>
        <sz val="10"/>
        <color auto="1"/>
        <name val="Verdana"/>
        <scheme val="none"/>
      </font>
    </dxf>
  </rfmt>
  <rfmt sheetId="9" sqref="D14" start="0" length="0">
    <dxf>
      <font>
        <strike val="0"/>
        <sz val="10"/>
        <color auto="1"/>
        <name val="Verdana"/>
        <scheme val="none"/>
      </font>
    </dxf>
  </rfmt>
  <rcc rId="850" sId="9" odxf="1" dxf="1">
    <oc r="E14" t="inlineStr">
      <is>
        <t>theatre?</t>
        <phoneticPr fontId="9" type="noConversion"/>
      </is>
    </oc>
    <nc r="E14"/>
    <odxf>
      <font>
        <strike/>
        <color indexed="23"/>
      </font>
      <numFmt numFmtId="167" formatCode="&quot;$&quot;#,##0"/>
      <fill>
        <patternFill patternType="solid">
          <bgColor indexed="41"/>
        </patternFill>
      </fill>
    </odxf>
    <ndxf>
      <font>
        <strike val="0"/>
        <sz val="10"/>
        <color auto="1"/>
        <name val="Verdana"/>
        <scheme val="none"/>
      </font>
      <numFmt numFmtId="0" formatCode="General"/>
      <fill>
        <patternFill patternType="none">
          <bgColor indexed="65"/>
        </patternFill>
      </fill>
    </ndxf>
  </rcc>
  <rfmt sheetId="9" sqref="F14" start="0" length="0">
    <dxf>
      <font>
        <strike val="0"/>
        <sz val="10"/>
        <color auto="1"/>
        <name val="Verdana"/>
        <scheme val="none"/>
      </font>
    </dxf>
  </rfmt>
  <rfmt sheetId="9" sqref="A14:XFD14" start="0" length="0">
    <dxf>
      <font>
        <sz val="10"/>
        <color auto="1"/>
        <name val="Verdana"/>
        <scheme val="none"/>
      </font>
    </dxf>
  </rfmt>
  <rcc rId="851" sId="9" odxf="1" dxf="1">
    <oc r="A15" t="inlineStr">
      <is>
        <t>Registration</t>
        <phoneticPr fontId="9" type="noConversion"/>
      </is>
    </oc>
    <nc r="A15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15" start="0" length="0">
    <dxf>
      <font>
        <strike val="0"/>
        <sz val="10"/>
        <color auto="1"/>
        <name val="Verdana"/>
        <scheme val="none"/>
      </font>
    </dxf>
  </rfmt>
  <rfmt sheetId="9" sqref="C15" start="0" length="0">
    <dxf>
      <font>
        <strike val="0"/>
        <sz val="10"/>
        <color auto="1"/>
        <name val="Verdana"/>
        <scheme val="none"/>
      </font>
    </dxf>
  </rfmt>
  <rfmt sheetId="9" sqref="D15" start="0" length="0">
    <dxf>
      <font>
        <strike val="0"/>
        <sz val="10"/>
        <color auto="1"/>
        <name val="Verdana"/>
        <scheme val="none"/>
      </font>
    </dxf>
  </rfmt>
  <rcc rId="852" sId="9" odxf="1" dxf="1">
    <oc r="E15">
      <f>E7</f>
    </oc>
    <nc r="E15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15" start="0" length="0">
    <dxf>
      <font>
        <strike val="0"/>
        <sz val="10"/>
        <color auto="1"/>
        <name val="Verdana"/>
        <scheme val="none"/>
      </font>
    </dxf>
  </rfmt>
  <rfmt sheetId="9" sqref="A15:XFD15" start="0" length="0">
    <dxf>
      <font>
        <sz val="10"/>
        <color auto="1"/>
        <name val="Verdana"/>
        <scheme val="none"/>
      </font>
    </dxf>
  </rfmt>
  <rfmt sheetId="9" sqref="A16" start="0" length="0">
    <dxf>
      <font>
        <strike val="0"/>
        <sz val="10"/>
        <color auto="1"/>
        <name val="Verdana"/>
        <scheme val="none"/>
      </font>
    </dxf>
  </rfmt>
  <rfmt sheetId="9" sqref="B16" start="0" length="0">
    <dxf>
      <font>
        <strike val="0"/>
        <sz val="10"/>
        <color auto="1"/>
        <name val="Verdana"/>
        <scheme val="none"/>
      </font>
    </dxf>
  </rfmt>
  <rfmt sheetId="9" sqref="C16" start="0" length="0">
    <dxf>
      <font>
        <strike val="0"/>
        <sz val="10"/>
        <color auto="1"/>
        <name val="Verdana"/>
        <scheme val="none"/>
      </font>
    </dxf>
  </rfmt>
  <rfmt sheetId="9" sqref="D16" start="0" length="0">
    <dxf>
      <font>
        <strike val="0"/>
        <sz val="10"/>
        <color auto="1"/>
        <name val="Verdana"/>
        <scheme val="none"/>
      </font>
    </dxf>
  </rfmt>
  <rfmt sheetId="9" sqref="E16" start="0" length="0">
    <dxf>
      <font>
        <strike val="0"/>
        <sz val="10"/>
        <color auto="1"/>
        <name val="Verdana"/>
        <scheme val="none"/>
      </font>
      <numFmt numFmtId="0" formatCode="General"/>
    </dxf>
  </rfmt>
  <rfmt sheetId="9" sqref="F16" start="0" length="0">
    <dxf>
      <font>
        <strike val="0"/>
        <sz val="10"/>
        <color auto="1"/>
        <name val="Verdana"/>
        <scheme val="none"/>
      </font>
    </dxf>
  </rfmt>
  <rfmt sheetId="9" sqref="A16:XFD16" start="0" length="0">
    <dxf>
      <font>
        <sz val="10"/>
        <color auto="1"/>
        <name val="Verdana"/>
        <scheme val="none"/>
      </font>
    </dxf>
  </rfmt>
  <rcc rId="853" sId="9" odxf="1" dxf="1">
    <oc r="A17" t="inlineStr">
      <is>
        <t>Friday</t>
        <phoneticPr fontId="9" type="noConversion"/>
      </is>
    </oc>
    <nc r="A17"/>
    <odxf>
      <font>
        <strike/>
        <color indexed="23"/>
      </font>
      <alignment horizontal="left" readingOrder="0"/>
    </odxf>
    <ndxf>
      <font>
        <strike val="0"/>
        <sz val="10"/>
        <color auto="1"/>
        <name val="Verdana"/>
        <scheme val="none"/>
      </font>
      <alignment horizontal="general" readingOrder="0"/>
    </ndxf>
  </rcc>
  <rfmt sheetId="9" sqref="B17" start="0" length="0">
    <dxf>
      <font>
        <strike val="0"/>
        <sz val="10"/>
        <color auto="1"/>
        <name val="Verdana"/>
        <scheme val="none"/>
      </font>
    </dxf>
  </rfmt>
  <rfmt sheetId="9" sqref="C17" start="0" length="0">
    <dxf>
      <font>
        <strike val="0"/>
        <sz val="10"/>
        <color auto="1"/>
        <name val="Verdana"/>
        <scheme val="none"/>
      </font>
    </dxf>
  </rfmt>
  <rfmt sheetId="9" sqref="D17" start="0" length="0">
    <dxf>
      <font>
        <strike val="0"/>
        <sz val="10"/>
        <color auto="1"/>
        <name val="Verdana"/>
        <scheme val="none"/>
      </font>
    </dxf>
  </rfmt>
  <rfmt sheetId="9" sqref="E17" start="0" length="0">
    <dxf>
      <font>
        <strike val="0"/>
        <sz val="10"/>
        <color auto="1"/>
        <name val="Verdana"/>
        <scheme val="none"/>
      </font>
      <numFmt numFmtId="0" formatCode="General"/>
    </dxf>
  </rfmt>
  <rfmt sheetId="9" sqref="F17" start="0" length="0">
    <dxf>
      <font>
        <strike val="0"/>
        <sz val="10"/>
        <color auto="1"/>
        <name val="Verdana"/>
        <scheme val="none"/>
      </font>
    </dxf>
  </rfmt>
  <rfmt sheetId="9" sqref="A17:XFD17" start="0" length="0">
    <dxf>
      <font>
        <sz val="10"/>
        <color auto="1"/>
        <name val="Verdana"/>
        <scheme val="none"/>
      </font>
    </dxf>
  </rfmt>
  <rcc rId="854" sId="9" odxf="1" dxf="1">
    <oc r="A18" t="inlineStr">
      <is>
        <t>4 talk sessions</t>
        <phoneticPr fontId="9" type="noConversion"/>
      </is>
    </oc>
    <nc r="A18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18" start="0" length="0">
    <dxf>
      <font>
        <strike val="0"/>
        <sz val="10"/>
        <color auto="1"/>
        <name val="Verdana"/>
        <scheme val="none"/>
      </font>
    </dxf>
  </rfmt>
  <rfmt sheetId="9" sqref="C18" start="0" length="0">
    <dxf>
      <font>
        <strike val="0"/>
        <sz val="10"/>
        <color auto="1"/>
        <name val="Verdana"/>
        <scheme val="none"/>
      </font>
    </dxf>
  </rfmt>
  <rfmt sheetId="9" sqref="D18" start="0" length="0">
    <dxf>
      <font>
        <strike val="0"/>
        <sz val="10"/>
        <color auto="1"/>
        <name val="Verdana"/>
        <scheme val="none"/>
      </font>
    </dxf>
  </rfmt>
  <rcc rId="855" sId="9" odxf="1" dxf="1">
    <oc r="E18">
      <f>(3*E5)+E4</f>
    </oc>
    <nc r="E18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18" start="0" length="0">
    <dxf>
      <font>
        <strike val="0"/>
        <sz val="10"/>
        <color auto="1"/>
        <name val="Verdana"/>
        <scheme val="none"/>
      </font>
    </dxf>
  </rfmt>
  <rfmt sheetId="9" sqref="A18:XFD18" start="0" length="0">
    <dxf>
      <font>
        <sz val="10"/>
        <color auto="1"/>
        <name val="Verdana"/>
        <scheme val="none"/>
      </font>
    </dxf>
  </rfmt>
  <rcc rId="856" sId="9" odxf="1" dxf="1">
    <oc r="A19" t="inlineStr">
      <is>
        <t>Coffee break</t>
        <phoneticPr fontId="9" type="noConversion"/>
      </is>
    </oc>
    <nc r="A19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19" start="0" length="0">
    <dxf>
      <font>
        <strike val="0"/>
        <sz val="10"/>
        <color auto="1"/>
        <name val="Verdana"/>
        <scheme val="none"/>
      </font>
    </dxf>
  </rfmt>
  <rfmt sheetId="9" sqref="C19" start="0" length="0">
    <dxf>
      <font>
        <strike val="0"/>
        <sz val="10"/>
        <color auto="1"/>
        <name val="Verdana"/>
        <scheme val="none"/>
      </font>
    </dxf>
  </rfmt>
  <rfmt sheetId="9" sqref="D19" start="0" length="0">
    <dxf>
      <font>
        <strike val="0"/>
        <sz val="10"/>
        <color auto="1"/>
        <name val="Verdana"/>
        <scheme val="none"/>
      </font>
    </dxf>
  </rfmt>
  <rcc rId="857" sId="9" odxf="1" dxf="1">
    <oc r="E19" t="inlineStr">
      <is>
        <t>S. Gallery, no added cost</t>
        <phoneticPr fontId="9" type="noConversion"/>
      </is>
    </oc>
    <nc r="E19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19" start="0" length="0">
    <dxf>
      <font>
        <strike val="0"/>
        <sz val="10"/>
        <color auto="1"/>
        <name val="Verdana"/>
        <scheme val="none"/>
      </font>
    </dxf>
  </rfmt>
  <rfmt sheetId="9" sqref="A19:XFD19" start="0" length="0">
    <dxf>
      <font>
        <sz val="10"/>
        <color auto="1"/>
        <name val="Verdana"/>
        <scheme val="none"/>
      </font>
    </dxf>
  </rfmt>
  <rcc rId="858" sId="9" odxf="1" dxf="1">
    <oc r="A20" t="inlineStr">
      <is>
        <t>Registration/book exhibit</t>
        <phoneticPr fontId="9" type="noConversion"/>
      </is>
    </oc>
    <nc r="A20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20" start="0" length="0">
    <dxf>
      <font>
        <strike val="0"/>
        <sz val="10"/>
        <color auto="1"/>
        <name val="Verdana"/>
        <scheme val="none"/>
      </font>
    </dxf>
  </rfmt>
  <rfmt sheetId="9" sqref="C20" start="0" length="0">
    <dxf>
      <font>
        <strike val="0"/>
        <sz val="10"/>
        <color auto="1"/>
        <name val="Verdana"/>
        <scheme val="none"/>
      </font>
    </dxf>
  </rfmt>
  <rfmt sheetId="9" sqref="D20" start="0" length="0">
    <dxf>
      <font>
        <strike val="0"/>
        <sz val="10"/>
        <color auto="1"/>
        <name val="Verdana"/>
        <scheme val="none"/>
      </font>
    </dxf>
  </rfmt>
  <rcc rId="859" sId="9" odxf="1" dxf="1">
    <oc r="E20">
      <f>E7</f>
    </oc>
    <nc r="E20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20" start="0" length="0">
    <dxf>
      <font>
        <strike val="0"/>
        <sz val="10"/>
        <color auto="1"/>
        <name val="Verdana"/>
        <scheme val="none"/>
      </font>
    </dxf>
  </rfmt>
  <rfmt sheetId="9" sqref="A20:XFD20" start="0" length="0">
    <dxf>
      <font>
        <sz val="10"/>
        <color auto="1"/>
        <name val="Verdana"/>
        <scheme val="none"/>
      </font>
    </dxf>
  </rfmt>
  <rfmt sheetId="9" sqref="A21" start="0" length="0">
    <dxf>
      <font>
        <strike val="0"/>
        <sz val="10"/>
        <color auto="1"/>
        <name val="Verdana"/>
        <scheme val="none"/>
      </font>
    </dxf>
  </rfmt>
  <rfmt sheetId="9" sqref="B21" start="0" length="0">
    <dxf>
      <font>
        <strike val="0"/>
        <sz val="10"/>
        <color auto="1"/>
        <name val="Verdana"/>
        <scheme val="none"/>
      </font>
    </dxf>
  </rfmt>
  <rfmt sheetId="9" sqref="C21" start="0" length="0">
    <dxf>
      <font>
        <strike val="0"/>
        <sz val="10"/>
        <color auto="1"/>
        <name val="Verdana"/>
        <scheme val="none"/>
      </font>
    </dxf>
  </rfmt>
  <rfmt sheetId="9" sqref="D21" start="0" length="0">
    <dxf>
      <font>
        <strike val="0"/>
        <sz val="10"/>
        <color auto="1"/>
        <name val="Verdana"/>
        <scheme val="none"/>
      </font>
    </dxf>
  </rfmt>
  <rfmt sheetId="9" sqref="E21" start="0" length="0">
    <dxf>
      <font>
        <strike val="0"/>
        <sz val="10"/>
        <color auto="1"/>
        <name val="Verdana"/>
        <scheme val="none"/>
      </font>
      <numFmt numFmtId="0" formatCode="General"/>
    </dxf>
  </rfmt>
  <rfmt sheetId="9" sqref="F21" start="0" length="0">
    <dxf>
      <font>
        <strike val="0"/>
        <sz val="10"/>
        <color auto="1"/>
        <name val="Verdana"/>
        <scheme val="none"/>
      </font>
    </dxf>
  </rfmt>
  <rfmt sheetId="9" sqref="A21:XFD21" start="0" length="0">
    <dxf>
      <font>
        <sz val="10"/>
        <color auto="1"/>
        <name val="Verdana"/>
        <scheme val="none"/>
      </font>
    </dxf>
  </rfmt>
  <rcc rId="860" sId="9" odxf="1" dxf="1">
    <oc r="A22" t="inlineStr">
      <is>
        <t>Saturday</t>
        <phoneticPr fontId="9" type="noConversion"/>
      </is>
    </oc>
    <nc r="A22"/>
    <odxf>
      <font>
        <strike/>
        <color indexed="23"/>
      </font>
      <alignment horizontal="left" readingOrder="0"/>
    </odxf>
    <ndxf>
      <font>
        <strike val="0"/>
        <sz val="10"/>
        <color auto="1"/>
        <name val="Verdana"/>
        <scheme val="none"/>
      </font>
      <alignment horizontal="general" readingOrder="0"/>
    </ndxf>
  </rcc>
  <rfmt sheetId="9" sqref="B22" start="0" length="0">
    <dxf>
      <font>
        <strike val="0"/>
        <sz val="10"/>
        <color auto="1"/>
        <name val="Verdana"/>
        <scheme val="none"/>
      </font>
    </dxf>
  </rfmt>
  <rfmt sheetId="9" sqref="C22" start="0" length="0">
    <dxf>
      <font>
        <strike val="0"/>
        <sz val="10"/>
        <color auto="1"/>
        <name val="Verdana"/>
        <scheme val="none"/>
      </font>
    </dxf>
  </rfmt>
  <rfmt sheetId="9" sqref="D22" start="0" length="0">
    <dxf>
      <font>
        <strike val="0"/>
        <sz val="10"/>
        <color auto="1"/>
        <name val="Verdana"/>
        <scheme val="none"/>
      </font>
    </dxf>
  </rfmt>
  <rfmt sheetId="9" sqref="E22" start="0" length="0">
    <dxf>
      <font>
        <strike val="0"/>
        <sz val="10"/>
        <color auto="1"/>
        <name val="Verdana"/>
        <scheme val="none"/>
      </font>
      <numFmt numFmtId="0" formatCode="General"/>
    </dxf>
  </rfmt>
  <rfmt sheetId="9" sqref="F22" start="0" length="0">
    <dxf>
      <font>
        <strike val="0"/>
        <sz val="10"/>
        <color auto="1"/>
        <name val="Verdana"/>
        <scheme val="none"/>
      </font>
    </dxf>
  </rfmt>
  <rfmt sheetId="9" sqref="A22:XFD22" start="0" length="0">
    <dxf>
      <font>
        <sz val="10"/>
        <color auto="1"/>
        <name val="Verdana"/>
        <scheme val="none"/>
      </font>
    </dxf>
  </rfmt>
  <rcc rId="861" sId="9" odxf="1" dxf="1">
    <oc r="A23" t="inlineStr">
      <is>
        <t>4 talk sessions</t>
        <phoneticPr fontId="9" type="noConversion"/>
      </is>
    </oc>
    <nc r="A23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23" start="0" length="0">
    <dxf>
      <font>
        <strike val="0"/>
        <sz val="10"/>
        <color auto="1"/>
        <name val="Verdana"/>
        <scheme val="none"/>
      </font>
    </dxf>
  </rfmt>
  <rfmt sheetId="9" sqref="C23" start="0" length="0">
    <dxf>
      <font>
        <strike val="0"/>
        <sz val="10"/>
        <color auto="1"/>
        <name val="Verdana"/>
        <scheme val="none"/>
      </font>
    </dxf>
  </rfmt>
  <rfmt sheetId="9" sqref="D23" start="0" length="0">
    <dxf>
      <font>
        <strike val="0"/>
        <sz val="10"/>
        <color auto="1"/>
        <name val="Verdana"/>
        <scheme val="none"/>
      </font>
    </dxf>
  </rfmt>
  <rcc rId="862" sId="9" odxf="1" dxf="1">
    <oc r="E23">
      <f>(3*E5)+E4</f>
    </oc>
    <nc r="E23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23" start="0" length="0">
    <dxf>
      <font>
        <strike val="0"/>
        <sz val="10"/>
        <color auto="1"/>
        <name val="Verdana"/>
        <scheme val="none"/>
      </font>
    </dxf>
  </rfmt>
  <rfmt sheetId="9" sqref="A23:XFD23" start="0" length="0">
    <dxf>
      <font>
        <sz val="10"/>
        <color auto="1"/>
        <name val="Verdana"/>
        <scheme val="none"/>
      </font>
    </dxf>
  </rfmt>
  <rcc rId="863" sId="9" odxf="1" dxf="1">
    <oc r="A24" t="inlineStr">
      <is>
        <t>Coffee breaks</t>
        <phoneticPr fontId="9" type="noConversion"/>
      </is>
    </oc>
    <nc r="A24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24" start="0" length="0">
    <dxf>
      <font>
        <strike val="0"/>
        <sz val="10"/>
        <color auto="1"/>
        <name val="Verdana"/>
        <scheme val="none"/>
      </font>
    </dxf>
  </rfmt>
  <rfmt sheetId="9" sqref="C24" start="0" length="0">
    <dxf>
      <font>
        <strike val="0"/>
        <sz val="10"/>
        <color auto="1"/>
        <name val="Verdana"/>
        <scheme val="none"/>
      </font>
    </dxf>
  </rfmt>
  <rfmt sheetId="9" sqref="D24" start="0" length="0">
    <dxf>
      <font>
        <strike val="0"/>
        <sz val="10"/>
        <color auto="1"/>
        <name val="Verdana"/>
        <scheme val="none"/>
      </font>
    </dxf>
  </rfmt>
  <rcc rId="864" sId="9" odxf="1" dxf="1">
    <oc r="E24" t="inlineStr">
      <is>
        <t>S. Gallery, no added cost</t>
        <phoneticPr fontId="9" type="noConversion"/>
      </is>
    </oc>
    <nc r="E24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24" start="0" length="0">
    <dxf>
      <font>
        <strike val="0"/>
        <sz val="10"/>
        <color auto="1"/>
        <name val="Verdana"/>
        <scheme val="none"/>
      </font>
    </dxf>
  </rfmt>
  <rfmt sheetId="9" sqref="A24:XFD24" start="0" length="0">
    <dxf>
      <font>
        <sz val="10"/>
        <color auto="1"/>
        <name val="Verdana"/>
        <scheme val="none"/>
      </font>
    </dxf>
  </rfmt>
  <rcc rId="865" sId="9" odxf="1" dxf="1">
    <oc r="A25" t="inlineStr">
      <is>
        <t>Plenary</t>
        <phoneticPr fontId="9" type="noConversion"/>
      </is>
    </oc>
    <nc r="A25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25" start="0" length="0">
    <dxf>
      <font>
        <strike val="0"/>
        <sz val="10"/>
        <color auto="1"/>
        <name val="Verdana"/>
        <scheme val="none"/>
      </font>
    </dxf>
  </rfmt>
  <rfmt sheetId="9" sqref="C25" start="0" length="0">
    <dxf>
      <font>
        <strike val="0"/>
        <sz val="10"/>
        <color auto="1"/>
        <name val="Verdana"/>
        <scheme val="none"/>
      </font>
    </dxf>
  </rfmt>
  <rfmt sheetId="9" sqref="D25" start="0" length="0">
    <dxf>
      <font>
        <strike val="0"/>
        <sz val="10"/>
        <color auto="1"/>
        <name val="Verdana"/>
        <scheme val="none"/>
      </font>
    </dxf>
  </rfmt>
  <rcc rId="866" sId="9" odxf="1" dxf="1">
    <oc r="E25" t="inlineStr">
      <is>
        <t>theatre?</t>
        <phoneticPr fontId="9" type="noConversion"/>
      </is>
    </oc>
    <nc r="E25"/>
    <odxf>
      <font>
        <strike/>
        <color indexed="23"/>
      </font>
      <numFmt numFmtId="167" formatCode="&quot;$&quot;#,##0"/>
      <fill>
        <patternFill patternType="solid">
          <bgColor indexed="41"/>
        </patternFill>
      </fill>
    </odxf>
    <ndxf>
      <font>
        <strike val="0"/>
        <sz val="10"/>
        <color auto="1"/>
        <name val="Verdana"/>
        <scheme val="none"/>
      </font>
      <numFmt numFmtId="0" formatCode="General"/>
      <fill>
        <patternFill patternType="none">
          <bgColor indexed="65"/>
        </patternFill>
      </fill>
    </ndxf>
  </rcc>
  <rfmt sheetId="9" sqref="F25" start="0" length="0">
    <dxf>
      <font>
        <strike val="0"/>
        <sz val="10"/>
        <color auto="1"/>
        <name val="Verdana"/>
        <scheme val="none"/>
      </font>
    </dxf>
  </rfmt>
  <rfmt sheetId="9" sqref="A25:XFD25" start="0" length="0">
    <dxf>
      <font>
        <sz val="10"/>
        <color auto="1"/>
        <name val="Verdana"/>
        <scheme val="none"/>
      </font>
    </dxf>
  </rfmt>
  <rcc rId="867" sId="9" odxf="1" dxf="1">
    <oc r="A26" t="inlineStr">
      <is>
        <t>Registration/book exhibit</t>
        <phoneticPr fontId="9" type="noConversion"/>
      </is>
    </oc>
    <nc r="A26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26" start="0" length="0">
    <dxf>
      <font>
        <strike val="0"/>
        <sz val="10"/>
        <color auto="1"/>
        <name val="Verdana"/>
        <scheme val="none"/>
      </font>
    </dxf>
  </rfmt>
  <rfmt sheetId="9" sqref="C26" start="0" length="0">
    <dxf>
      <font>
        <strike val="0"/>
        <sz val="10"/>
        <color auto="1"/>
        <name val="Verdana"/>
        <scheme val="none"/>
      </font>
    </dxf>
  </rfmt>
  <rfmt sheetId="9" sqref="D26" start="0" length="0">
    <dxf>
      <font>
        <strike val="0"/>
        <sz val="10"/>
        <color auto="1"/>
        <name val="Verdana"/>
        <scheme val="none"/>
      </font>
    </dxf>
  </rfmt>
  <rcc rId="868" sId="9" odxf="1" dxf="1">
    <oc r="E26">
      <f>E7</f>
    </oc>
    <nc r="E26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26" start="0" length="0">
    <dxf>
      <font>
        <strike val="0"/>
        <sz val="10"/>
        <color auto="1"/>
        <name val="Verdana"/>
        <scheme val="none"/>
      </font>
    </dxf>
  </rfmt>
  <rfmt sheetId="9" sqref="A26:XFD26" start="0" length="0">
    <dxf>
      <font>
        <sz val="10"/>
        <color auto="1"/>
        <name val="Verdana"/>
        <scheme val="none"/>
      </font>
    </dxf>
  </rfmt>
  <rcc rId="869" sId="9" odxf="1" dxf="1">
    <oc r="A27" t="inlineStr">
      <is>
        <t>Reception</t>
        <phoneticPr fontId="9" type="noConversion"/>
      </is>
    </oc>
    <nc r="A27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27" start="0" length="0">
    <dxf>
      <font>
        <strike val="0"/>
        <sz val="10"/>
        <color auto="1"/>
        <name val="Verdana"/>
        <scheme val="none"/>
      </font>
    </dxf>
  </rfmt>
  <rfmt sheetId="9" sqref="C27" start="0" length="0">
    <dxf>
      <font>
        <strike val="0"/>
        <sz val="10"/>
        <color auto="1"/>
        <name val="Verdana"/>
        <scheme val="none"/>
      </font>
    </dxf>
  </rfmt>
  <rfmt sheetId="9" sqref="D27" start="0" length="0">
    <dxf>
      <font>
        <strike val="0"/>
        <sz val="10"/>
        <color auto="1"/>
        <name val="Verdana"/>
        <scheme val="none"/>
      </font>
    </dxf>
  </rfmt>
  <rcc rId="870" sId="9" odxf="1" dxf="1">
    <oc r="E27">
      <f>E4</f>
    </oc>
    <nc r="E27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27" start="0" length="0">
    <dxf>
      <font>
        <strike val="0"/>
        <sz val="10"/>
        <color auto="1"/>
        <name val="Verdana"/>
        <scheme val="none"/>
      </font>
    </dxf>
  </rfmt>
  <rfmt sheetId="9" sqref="A27:XFD27" start="0" length="0">
    <dxf>
      <font>
        <sz val="10"/>
        <color auto="1"/>
        <name val="Verdana"/>
        <scheme val="none"/>
      </font>
    </dxf>
  </rfmt>
  <rfmt sheetId="9" sqref="A28" start="0" length="0">
    <dxf>
      <font>
        <strike val="0"/>
        <sz val="10"/>
        <color auto="1"/>
        <name val="Verdana"/>
        <scheme val="none"/>
      </font>
    </dxf>
  </rfmt>
  <rfmt sheetId="9" sqref="B28" start="0" length="0">
    <dxf>
      <font>
        <strike val="0"/>
        <sz val="10"/>
        <color auto="1"/>
        <name val="Verdana"/>
        <scheme val="none"/>
      </font>
    </dxf>
  </rfmt>
  <rfmt sheetId="9" sqref="C28" start="0" length="0">
    <dxf>
      <font>
        <strike val="0"/>
        <sz val="10"/>
        <color auto="1"/>
        <name val="Verdana"/>
        <scheme val="none"/>
      </font>
    </dxf>
  </rfmt>
  <rfmt sheetId="9" sqref="D28" start="0" length="0">
    <dxf>
      <font>
        <strike val="0"/>
        <sz val="10"/>
        <color auto="1"/>
        <name val="Verdana"/>
        <scheme val="none"/>
      </font>
    </dxf>
  </rfmt>
  <rfmt sheetId="9" sqref="E28" start="0" length="0">
    <dxf>
      <font>
        <strike val="0"/>
        <sz val="10"/>
        <color auto="1"/>
        <name val="Verdana"/>
        <scheme val="none"/>
      </font>
      <numFmt numFmtId="0" formatCode="General"/>
    </dxf>
  </rfmt>
  <rfmt sheetId="9" sqref="F28" start="0" length="0">
    <dxf>
      <font>
        <strike val="0"/>
        <sz val="10"/>
        <color auto="1"/>
        <name val="Verdana"/>
        <scheme val="none"/>
      </font>
    </dxf>
  </rfmt>
  <rfmt sheetId="9" sqref="A28:XFD28" start="0" length="0">
    <dxf>
      <font>
        <sz val="10"/>
        <color auto="1"/>
        <name val="Verdana"/>
        <scheme val="none"/>
      </font>
    </dxf>
  </rfmt>
  <rcc rId="871" sId="9" odxf="1" dxf="1">
    <oc r="A29" t="inlineStr">
      <is>
        <t>Sunday</t>
        <phoneticPr fontId="9" type="noConversion"/>
      </is>
    </oc>
    <nc r="A29"/>
    <odxf>
      <font>
        <strike/>
        <color indexed="23"/>
      </font>
      <alignment horizontal="left" readingOrder="0"/>
    </odxf>
    <ndxf>
      <font>
        <strike val="0"/>
        <sz val="10"/>
        <color auto="1"/>
        <name val="Verdana"/>
        <scheme val="none"/>
      </font>
      <alignment horizontal="general" readingOrder="0"/>
    </ndxf>
  </rcc>
  <rfmt sheetId="9" sqref="B29" start="0" length="0">
    <dxf>
      <font>
        <strike val="0"/>
        <sz val="10"/>
        <color auto="1"/>
        <name val="Verdana"/>
        <scheme val="none"/>
      </font>
    </dxf>
  </rfmt>
  <rfmt sheetId="9" sqref="C29" start="0" length="0">
    <dxf>
      <font>
        <strike val="0"/>
        <sz val="10"/>
        <color auto="1"/>
        <name val="Verdana"/>
        <scheme val="none"/>
      </font>
    </dxf>
  </rfmt>
  <rfmt sheetId="9" sqref="D29" start="0" length="0">
    <dxf>
      <font>
        <strike val="0"/>
        <sz val="10"/>
        <color auto="1"/>
        <name val="Verdana"/>
        <scheme val="none"/>
      </font>
    </dxf>
  </rfmt>
  <rfmt sheetId="9" sqref="E29" start="0" length="0">
    <dxf>
      <font>
        <strike val="0"/>
        <sz val="10"/>
        <color auto="1"/>
        <name val="Verdana"/>
        <scheme val="none"/>
      </font>
      <numFmt numFmtId="0" formatCode="General"/>
    </dxf>
  </rfmt>
  <rfmt sheetId="9" sqref="F29" start="0" length="0">
    <dxf>
      <font>
        <strike val="0"/>
        <sz val="10"/>
        <color auto="1"/>
        <name val="Verdana"/>
        <scheme val="none"/>
      </font>
    </dxf>
  </rfmt>
  <rfmt sheetId="9" sqref="A29:XFD29" start="0" length="0">
    <dxf>
      <font>
        <sz val="10"/>
        <color auto="1"/>
        <name val="Verdana"/>
        <scheme val="none"/>
      </font>
    </dxf>
  </rfmt>
  <rcc rId="872" sId="9" odxf="1" dxf="1">
    <oc r="A30" t="inlineStr">
      <is>
        <t>4 talk sessions</t>
        <phoneticPr fontId="9" type="noConversion"/>
      </is>
    </oc>
    <nc r="A30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30" start="0" length="0">
    <dxf>
      <font>
        <strike val="0"/>
        <sz val="10"/>
        <color auto="1"/>
        <name val="Verdana"/>
        <scheme val="none"/>
      </font>
    </dxf>
  </rfmt>
  <rfmt sheetId="9" sqref="C30" start="0" length="0">
    <dxf>
      <font>
        <strike val="0"/>
        <sz val="10"/>
        <color auto="1"/>
        <name val="Verdana"/>
        <scheme val="none"/>
      </font>
    </dxf>
  </rfmt>
  <rfmt sheetId="9" sqref="D30" start="0" length="0">
    <dxf>
      <font>
        <strike val="0"/>
        <sz val="10"/>
        <color auto="1"/>
        <name val="Verdana"/>
        <scheme val="none"/>
      </font>
    </dxf>
  </rfmt>
  <rcc rId="873" sId="9" odxf="1" dxf="1">
    <oc r="E30">
      <f>E23</f>
    </oc>
    <nc r="E30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30" start="0" length="0">
    <dxf>
      <font>
        <strike val="0"/>
        <sz val="10"/>
        <color auto="1"/>
        <name val="Verdana"/>
        <scheme val="none"/>
      </font>
    </dxf>
  </rfmt>
  <rfmt sheetId="9" sqref="A30:XFD30" start="0" length="0">
    <dxf>
      <font>
        <sz val="10"/>
        <color auto="1"/>
        <name val="Verdana"/>
        <scheme val="none"/>
      </font>
    </dxf>
  </rfmt>
  <rcc rId="874" sId="9" odxf="1" dxf="1">
    <oc r="A31" t="inlineStr">
      <is>
        <t>Coffee breaks</t>
        <phoneticPr fontId="9" type="noConversion"/>
      </is>
    </oc>
    <nc r="A31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31" start="0" length="0">
    <dxf>
      <font>
        <strike val="0"/>
        <sz val="10"/>
        <color auto="1"/>
        <name val="Verdana"/>
        <scheme val="none"/>
      </font>
    </dxf>
  </rfmt>
  <rfmt sheetId="9" sqref="C31" start="0" length="0">
    <dxf>
      <font>
        <strike val="0"/>
        <sz val="10"/>
        <color auto="1"/>
        <name val="Verdana"/>
        <scheme val="none"/>
      </font>
    </dxf>
  </rfmt>
  <rfmt sheetId="9" sqref="D31" start="0" length="0">
    <dxf>
      <font>
        <strike val="0"/>
        <sz val="10"/>
        <color auto="1"/>
        <name val="Verdana"/>
        <scheme val="none"/>
      </font>
    </dxf>
  </rfmt>
  <rcc rId="875" sId="9" odxf="1" dxf="1">
    <oc r="E31" t="inlineStr">
      <is>
        <t>S. Gallery, no added cost</t>
        <phoneticPr fontId="9" type="noConversion"/>
      </is>
    </oc>
    <nc r="E31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31" start="0" length="0">
    <dxf>
      <font>
        <strike val="0"/>
        <sz val="10"/>
        <color auto="1"/>
        <name val="Verdana"/>
        <scheme val="none"/>
      </font>
    </dxf>
  </rfmt>
  <rfmt sheetId="9" sqref="A31:XFD31" start="0" length="0">
    <dxf>
      <font>
        <sz val="10"/>
        <color auto="1"/>
        <name val="Verdana"/>
        <scheme val="none"/>
      </font>
    </dxf>
  </rfmt>
  <rcc rId="876" sId="9" odxf="1" dxf="1">
    <oc r="A32" t="inlineStr">
      <is>
        <t>Registration/luggage</t>
        <phoneticPr fontId="9" type="noConversion"/>
      </is>
    </oc>
    <nc r="A32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32" start="0" length="0">
    <dxf>
      <font>
        <strike val="0"/>
        <sz val="10"/>
        <color auto="1"/>
        <name val="Verdana"/>
        <scheme val="none"/>
      </font>
    </dxf>
  </rfmt>
  <rfmt sheetId="9" sqref="C32" start="0" length="0">
    <dxf>
      <font>
        <strike val="0"/>
        <sz val="10"/>
        <color auto="1"/>
        <name val="Verdana"/>
        <scheme val="none"/>
      </font>
    </dxf>
  </rfmt>
  <rfmt sheetId="9" sqref="D32" start="0" length="0">
    <dxf>
      <font>
        <strike val="0"/>
        <sz val="10"/>
        <color auto="1"/>
        <name val="Verdana"/>
        <scheme val="none"/>
      </font>
    </dxf>
  </rfmt>
  <rcc rId="877" sId="9" odxf="1" dxf="1">
    <oc r="E32">
      <f>E7</f>
    </oc>
    <nc r="E32"/>
    <odxf>
      <font>
        <strike/>
        <color indexed="23"/>
      </font>
      <numFmt numFmtId="167" formatCode="&quot;$&quot;#,##0"/>
    </odxf>
    <ndxf>
      <font>
        <strike val="0"/>
        <sz val="10"/>
        <color auto="1"/>
        <name val="Verdana"/>
        <scheme val="none"/>
      </font>
      <numFmt numFmtId="0" formatCode="General"/>
    </ndxf>
  </rcc>
  <rfmt sheetId="9" sqref="F32" start="0" length="0">
    <dxf>
      <font>
        <strike val="0"/>
        <sz val="10"/>
        <color auto="1"/>
        <name val="Verdana"/>
        <scheme val="none"/>
      </font>
    </dxf>
  </rfmt>
  <rfmt sheetId="9" sqref="A32:XFD32" start="0" length="0">
    <dxf>
      <font>
        <sz val="10"/>
        <color auto="1"/>
        <name val="Verdana"/>
        <scheme val="none"/>
      </font>
    </dxf>
  </rfmt>
  <rfmt sheetId="9" sqref="A33" start="0" length="0">
    <dxf>
      <font>
        <strike val="0"/>
        <sz val="10"/>
        <color auto="1"/>
        <name val="Verdana"/>
        <scheme val="none"/>
      </font>
      <alignment horizontal="general" indent="0" relativeIndent="0" readingOrder="0"/>
    </dxf>
  </rfmt>
  <rfmt sheetId="9" sqref="B33" start="0" length="0">
    <dxf>
      <font>
        <strike val="0"/>
        <sz val="10"/>
        <color auto="1"/>
        <name val="Verdana"/>
        <scheme val="none"/>
      </font>
    </dxf>
  </rfmt>
  <rfmt sheetId="9" sqref="C33" start="0" length="0">
    <dxf>
      <font>
        <strike val="0"/>
        <sz val="10"/>
        <color auto="1"/>
        <name val="Verdana"/>
        <scheme val="none"/>
      </font>
    </dxf>
  </rfmt>
  <rfmt sheetId="9" sqref="D33" start="0" length="0">
    <dxf>
      <font>
        <strike val="0"/>
        <sz val="10"/>
        <color auto="1"/>
        <name val="Verdana"/>
        <scheme val="none"/>
      </font>
    </dxf>
  </rfmt>
  <rfmt sheetId="9" sqref="E33" start="0" length="0">
    <dxf>
      <font>
        <strike val="0"/>
        <sz val="10"/>
        <color auto="1"/>
        <name val="Verdana"/>
        <scheme val="none"/>
      </font>
      <numFmt numFmtId="0" formatCode="General"/>
    </dxf>
  </rfmt>
  <rfmt sheetId="9" sqref="F33" start="0" length="0">
    <dxf>
      <font>
        <strike val="0"/>
        <sz val="10"/>
        <color auto="1"/>
        <name val="Verdana"/>
        <scheme val="none"/>
      </font>
    </dxf>
  </rfmt>
  <rfmt sheetId="9" sqref="A33:XFD33" start="0" length="0">
    <dxf>
      <font>
        <sz val="10"/>
        <color auto="1"/>
        <name val="Verdana"/>
        <scheme val="none"/>
      </font>
    </dxf>
  </rfmt>
  <rcc rId="878" sId="9" odxf="1" dxf="1">
    <oc r="A34" t="inlineStr">
      <is>
        <t>Poster session room</t>
        <phoneticPr fontId="9" type="noConversion"/>
      </is>
    </oc>
    <nc r="A34"/>
    <odxf>
      <font>
        <strike/>
        <color indexed="23"/>
      </font>
      <alignment horizontal="left" indent="1" relativeIndent="255" readingOrder="0"/>
    </odxf>
    <ndxf>
      <font>
        <strike val="0"/>
        <sz val="10"/>
        <color auto="1"/>
        <name val="Verdana"/>
        <scheme val="none"/>
      </font>
      <alignment horizontal="general" indent="0" relativeIndent="0" readingOrder="0"/>
    </ndxf>
  </rcc>
  <rfmt sheetId="9" sqref="B34" start="0" length="0">
    <dxf>
      <font>
        <strike val="0"/>
        <sz val="10"/>
        <color auto="1"/>
        <name val="Verdana"/>
        <scheme val="none"/>
      </font>
    </dxf>
  </rfmt>
  <rfmt sheetId="9" sqref="C34" start="0" length="0">
    <dxf>
      <font>
        <strike val="0"/>
        <sz val="10"/>
        <color auto="1"/>
        <name val="Verdana"/>
        <scheme val="none"/>
      </font>
    </dxf>
  </rfmt>
  <rfmt sheetId="9" sqref="D34" start="0" length="0">
    <dxf>
      <font>
        <strike val="0"/>
        <sz val="10"/>
        <color auto="1"/>
        <name val="Verdana"/>
        <scheme val="none"/>
      </font>
    </dxf>
  </rfmt>
  <rfmt sheetId="9" sqref="E34" start="0" length="0">
    <dxf>
      <font>
        <strike val="0"/>
        <sz val="10"/>
        <color auto="1"/>
        <name val="Verdana"/>
        <scheme val="none"/>
      </font>
    </dxf>
  </rfmt>
  <rfmt sheetId="9" sqref="F34" start="0" length="0">
    <dxf>
      <font>
        <strike val="0"/>
        <sz val="10"/>
        <color auto="1"/>
        <name val="Verdana"/>
        <scheme val="none"/>
      </font>
    </dxf>
  </rfmt>
  <rfmt sheetId="9" sqref="A34:XFD34" start="0" length="0">
    <dxf>
      <font>
        <sz val="10"/>
        <color auto="1"/>
        <name val="Verdana"/>
        <scheme val="none"/>
      </font>
    </dxf>
  </rfmt>
  <rfmt sheetId="9" sqref="A35" start="0" length="0">
    <dxf>
      <font>
        <sz val="10"/>
        <color auto="1"/>
        <name val="Verdana"/>
        <scheme val="none"/>
      </font>
      <alignment horizontal="general" indent="0" relativeIndent="0" readingOrder="0"/>
    </dxf>
  </rfmt>
  <rfmt sheetId="9" sqref="B35" start="0" length="0">
    <dxf>
      <font>
        <sz val="10"/>
        <color auto="1"/>
        <name val="Verdana"/>
        <scheme val="none"/>
      </font>
    </dxf>
  </rfmt>
  <rfmt sheetId="9" sqref="C35" start="0" length="0">
    <dxf>
      <font>
        <sz val="10"/>
        <color auto="1"/>
        <name val="Verdana"/>
        <scheme val="none"/>
      </font>
    </dxf>
  </rfmt>
  <rfmt sheetId="9" sqref="D35" start="0" length="0">
    <dxf>
      <font>
        <sz val="10"/>
        <color auto="1"/>
        <name val="Verdana"/>
        <scheme val="none"/>
      </font>
    </dxf>
  </rfmt>
  <rfmt sheetId="9" sqref="E35" start="0" length="0">
    <dxf>
      <font>
        <sz val="10"/>
        <color auto="1"/>
        <name val="Verdana"/>
        <scheme val="none"/>
      </font>
    </dxf>
  </rfmt>
  <rfmt sheetId="9" sqref="F35" start="0" length="0">
    <dxf>
      <font>
        <sz val="10"/>
        <color auto="1"/>
        <name val="Verdana"/>
        <scheme val="none"/>
      </font>
    </dxf>
  </rfmt>
  <rfmt sheetId="9" sqref="A35:XFD35" start="0" length="0">
    <dxf>
      <font>
        <sz val="10"/>
        <color auto="1"/>
        <name val="Verdana"/>
        <scheme val="none"/>
      </font>
    </dxf>
  </rfmt>
  <rfmt sheetId="9" sqref="A36" start="0" length="0">
    <dxf>
      <font>
        <sz val="10"/>
        <color auto="1"/>
        <name val="Verdana"/>
        <scheme val="none"/>
      </font>
    </dxf>
  </rfmt>
  <rfmt sheetId="9" sqref="B36" start="0" length="0">
    <dxf>
      <font>
        <sz val="10"/>
        <color auto="1"/>
        <name val="Verdana"/>
        <scheme val="none"/>
      </font>
    </dxf>
  </rfmt>
  <rfmt sheetId="9" sqref="C36" start="0" length="0">
    <dxf>
      <font>
        <sz val="10"/>
        <color auto="1"/>
        <name val="Verdana"/>
        <scheme val="none"/>
      </font>
    </dxf>
  </rfmt>
  <rfmt sheetId="9" sqref="D36" start="0" length="0">
    <dxf>
      <font>
        <sz val="10"/>
        <color auto="1"/>
        <name val="Verdana"/>
        <scheme val="none"/>
      </font>
    </dxf>
  </rfmt>
  <rfmt sheetId="9" sqref="E36" start="0" length="0">
    <dxf>
      <font>
        <sz val="10"/>
        <color auto="1"/>
        <name val="Verdana"/>
        <scheme val="none"/>
      </font>
    </dxf>
  </rfmt>
  <rfmt sheetId="9" sqref="F36" start="0" length="0">
    <dxf>
      <font>
        <sz val="10"/>
        <color auto="1"/>
        <name val="Verdana"/>
        <scheme val="none"/>
      </font>
    </dxf>
  </rfmt>
  <rfmt sheetId="9" sqref="A36:XFD36" start="0" length="0">
    <dxf>
      <font>
        <sz val="10"/>
        <color auto="1"/>
        <name val="Verdana"/>
        <scheme val="none"/>
      </font>
    </dxf>
  </rfmt>
  <rcc rId="879" sId="8" odxf="1" dxf="1">
    <oc r="A1" t="inlineStr">
      <is>
        <t>Cost below are already included in HH total page</t>
        <phoneticPr fontId="9" type="noConversion"/>
      </is>
    </oc>
    <nc r="A1"/>
    <odxf>
      <font>
        <u/>
      </font>
    </odxf>
    <ndxf>
      <font>
        <u val="none"/>
        <sz val="10"/>
        <color auto="1"/>
        <name val="Verdana"/>
        <scheme val="none"/>
      </font>
    </ndxf>
  </rcc>
  <rfmt sheetId="8" sqref="B1" start="0" length="0">
    <dxf>
      <font>
        <u val="none"/>
        <sz val="10"/>
        <color auto="1"/>
        <name val="Verdana"/>
        <scheme val="none"/>
      </font>
    </dxf>
  </rfmt>
  <rfmt sheetId="8" sqref="C1" start="0" length="0">
    <dxf>
      <font>
        <u val="none"/>
        <sz val="10"/>
        <color auto="1"/>
        <name val="Verdana"/>
        <scheme val="none"/>
      </font>
    </dxf>
  </rfmt>
  <rfmt sheetId="8" sqref="D1" start="0" length="0">
    <dxf>
      <font>
        <u val="none"/>
        <sz val="10"/>
        <color auto="1"/>
        <name val="Verdana"/>
        <scheme val="none"/>
      </font>
    </dxf>
  </rfmt>
  <rfmt sheetId="8" sqref="A1:XFD1" start="0" length="0">
    <dxf>
      <font>
        <u val="none"/>
        <sz val="10"/>
        <color auto="1"/>
        <name val="Verdana"/>
        <scheme val="none"/>
      </font>
    </dxf>
  </rfmt>
  <rcc rId="880" sId="8" odxf="1" dxf="1">
    <oc r="A4" t="inlineStr">
      <is>
        <t>Bar Details</t>
      </is>
    </oc>
    <nc r="A4"/>
    <odxf>
      <font>
        <color indexed="55"/>
      </font>
    </odxf>
    <ndxf>
      <font>
        <sz val="10"/>
        <color auto="1"/>
        <name val="Verdana"/>
        <scheme val="none"/>
      </font>
    </ndxf>
  </rcc>
  <rfmt sheetId="8" sqref="B4" start="0" length="0">
    <dxf>
      <font>
        <sz val="10"/>
        <color auto="1"/>
        <name val="Verdana"/>
        <scheme val="none"/>
      </font>
    </dxf>
  </rfmt>
  <rfmt sheetId="8" sqref="C4" start="0" length="0">
    <dxf>
      <font>
        <sz val="10"/>
        <color auto="1"/>
        <name val="Verdana"/>
        <scheme val="none"/>
      </font>
    </dxf>
  </rfmt>
  <rfmt sheetId="8" sqref="D4" start="0" length="0">
    <dxf>
      <font>
        <sz val="10"/>
        <color auto="1"/>
        <name val="Verdana"/>
        <scheme val="none"/>
      </font>
    </dxf>
  </rfmt>
  <rfmt sheetId="8" sqref="A5" start="0" length="0">
    <dxf>
      <font>
        <sz val="10"/>
        <color auto="1"/>
        <name val="Verdana"/>
        <scheme val="none"/>
      </font>
    </dxf>
  </rfmt>
  <rfmt sheetId="8" sqref="B5" start="0" length="0">
    <dxf>
      <font>
        <sz val="10"/>
        <color auto="1"/>
        <name val="Verdana"/>
        <scheme val="none"/>
      </font>
    </dxf>
  </rfmt>
  <rfmt sheetId="8" sqref="C5" start="0" length="0">
    <dxf>
      <font>
        <sz val="10"/>
        <color auto="1"/>
        <name val="Verdana"/>
        <scheme val="none"/>
      </font>
    </dxf>
  </rfmt>
  <rfmt sheetId="8" sqref="D5" start="0" length="0">
    <dxf>
      <font>
        <sz val="10"/>
        <color auto="1"/>
        <name val="Verdana"/>
        <scheme val="none"/>
      </font>
    </dxf>
  </rfmt>
  <rcc rId="881" sId="8" odxf="1" dxf="1">
    <oc r="A6" t="inlineStr">
      <is>
        <t>There is a $75.00 charge for bar set up (per bar), whether it is a host bar</t>
      </is>
    </oc>
    <nc r="A6"/>
    <odxf>
      <font>
        <color indexed="55"/>
      </font>
    </odxf>
    <ndxf>
      <font>
        <sz val="10"/>
        <color auto="1"/>
        <name val="Verdana"/>
        <scheme val="none"/>
      </font>
    </ndxf>
  </rcc>
  <rfmt sheetId="8" sqref="B6" start="0" length="0">
    <dxf>
      <font>
        <sz val="10"/>
        <color auto="1"/>
        <name val="Verdana"/>
        <scheme val="none"/>
      </font>
    </dxf>
  </rfmt>
  <rfmt sheetId="8" sqref="C6" start="0" length="0">
    <dxf>
      <font>
        <sz val="10"/>
        <color auto="1"/>
        <name val="Verdana"/>
        <scheme val="none"/>
      </font>
    </dxf>
  </rfmt>
  <rfmt sheetId="8" sqref="D6" start="0" length="0">
    <dxf>
      <font>
        <sz val="10"/>
        <color auto="1"/>
        <name val="Verdana"/>
        <scheme val="none"/>
      </font>
    </dxf>
  </rfmt>
  <rcc rId="882" sId="8" odxf="1" dxf="1">
    <oc r="A7" t="inlineStr">
      <is>
        <t>or cash bar. This charge will be waived if the bar sales exceed $350.00</t>
      </is>
    </oc>
    <nc r="A7"/>
    <odxf>
      <font>
        <color indexed="55"/>
      </font>
    </odxf>
    <ndxf>
      <font>
        <sz val="10"/>
        <color auto="1"/>
        <name val="Verdana"/>
        <scheme val="none"/>
      </font>
    </ndxf>
  </rcc>
  <rfmt sheetId="8" sqref="B7" start="0" length="0">
    <dxf>
      <font>
        <sz val="10"/>
        <color auto="1"/>
        <name val="Verdana"/>
        <scheme val="none"/>
      </font>
    </dxf>
  </rfmt>
  <rfmt sheetId="8" sqref="C7" start="0" length="0">
    <dxf>
      <font>
        <sz val="10"/>
        <color auto="1"/>
        <name val="Verdana"/>
        <scheme val="none"/>
      </font>
    </dxf>
  </rfmt>
  <rfmt sheetId="8" sqref="D7" start="0" length="0">
    <dxf>
      <font>
        <sz val="10"/>
        <color auto="1"/>
        <name val="Verdana"/>
        <scheme val="none"/>
      </font>
    </dxf>
  </rfmt>
  <rcc rId="883" sId="8" odxf="1" dxf="1">
    <oc r="A8" t="inlineStr">
      <is>
        <t>before taxes and service charge. Bar sales do not include wine served with</t>
      </is>
    </oc>
    <nc r="A8"/>
    <odxf>
      <font>
        <color indexed="55"/>
      </font>
    </odxf>
    <ndxf>
      <font>
        <sz val="10"/>
        <color auto="1"/>
        <name val="Verdana"/>
        <scheme val="none"/>
      </font>
    </ndxf>
  </rcc>
  <rfmt sheetId="8" sqref="B8" start="0" length="0">
    <dxf>
      <font>
        <sz val="10"/>
        <color auto="1"/>
        <name val="Verdana"/>
        <scheme val="none"/>
      </font>
    </dxf>
  </rfmt>
  <rfmt sheetId="8" sqref="C8" start="0" length="0">
    <dxf>
      <font>
        <sz val="10"/>
        <color auto="1"/>
        <name val="Verdana"/>
        <scheme val="none"/>
      </font>
    </dxf>
  </rfmt>
  <rfmt sheetId="8" sqref="D8" start="0" length="0">
    <dxf>
      <font>
        <sz val="10"/>
        <color auto="1"/>
        <name val="Verdana"/>
        <scheme val="none"/>
      </font>
    </dxf>
  </rfmt>
  <rcc rId="884" sId="8" odxf="1" dxf="1">
    <oc r="A9" t="inlineStr">
      <is>
        <t>dinner. All alcoholic beverages must be purchased through Hart House</t>
      </is>
    </oc>
    <nc r="A9"/>
    <odxf>
      <font>
        <color indexed="55"/>
      </font>
    </odxf>
    <ndxf>
      <font>
        <sz val="10"/>
        <color auto="1"/>
        <name val="Verdana"/>
        <scheme val="none"/>
      </font>
    </ndxf>
  </rcc>
  <rfmt sheetId="8" sqref="B9" start="0" length="0">
    <dxf>
      <font>
        <sz val="10"/>
        <color auto="1"/>
        <name val="Verdana"/>
        <scheme val="none"/>
      </font>
    </dxf>
  </rfmt>
  <rfmt sheetId="8" sqref="C9" start="0" length="0">
    <dxf>
      <font>
        <sz val="10"/>
        <color auto="1"/>
        <name val="Verdana"/>
        <scheme val="none"/>
      </font>
    </dxf>
  </rfmt>
  <rfmt sheetId="8" sqref="D9" start="0" length="0">
    <dxf>
      <font>
        <sz val="10"/>
        <color auto="1"/>
        <name val="Verdana"/>
        <scheme val="none"/>
      </font>
    </dxf>
  </rfmt>
  <rcc rId="885" sId="8" odxf="1" dxf="1">
    <oc r="A10" t="inlineStr">
      <is>
        <t>Catering. Each bar will be charged on consumption (Wine and beer by the</t>
      </is>
    </oc>
    <nc r="A10"/>
    <odxf>
      <font>
        <color indexed="55"/>
      </font>
    </odxf>
    <ndxf>
      <font>
        <sz val="10"/>
        <color auto="1"/>
        <name val="Verdana"/>
        <scheme val="none"/>
      </font>
    </ndxf>
  </rcc>
  <rfmt sheetId="8" sqref="B10" start="0" length="0">
    <dxf>
      <font>
        <sz val="10"/>
        <color auto="1"/>
        <name val="Verdana"/>
        <scheme val="none"/>
      </font>
    </dxf>
  </rfmt>
  <rfmt sheetId="8" sqref="C10" start="0" length="0">
    <dxf>
      <font>
        <sz val="10"/>
        <color auto="1"/>
        <name val="Verdana"/>
        <scheme val="none"/>
      </font>
    </dxf>
  </rfmt>
  <rfmt sheetId="8" sqref="D10" start="0" length="0">
    <dxf>
      <font>
        <sz val="10"/>
        <color auto="1"/>
        <name val="Verdana"/>
        <scheme val="none"/>
      </font>
    </dxf>
  </rfmt>
  <rcc rId="886" sId="8" odxf="1" dxf="1">
    <oc r="A11" t="inlineStr">
      <is>
        <t>bottle, liquor by the ounce). Hart House does not offer any per person bar</t>
      </is>
    </oc>
    <nc r="A11"/>
    <odxf>
      <font>
        <color indexed="55"/>
      </font>
    </odxf>
    <ndxf>
      <font>
        <sz val="10"/>
        <color auto="1"/>
        <name val="Verdana"/>
        <scheme val="none"/>
      </font>
    </ndxf>
  </rcc>
  <rfmt sheetId="8" sqref="B11" start="0" length="0">
    <dxf>
      <font>
        <sz val="10"/>
        <color auto="1"/>
        <name val="Verdana"/>
        <scheme val="none"/>
      </font>
    </dxf>
  </rfmt>
  <rfmt sheetId="8" sqref="C11" start="0" length="0">
    <dxf>
      <font>
        <sz val="10"/>
        <color auto="1"/>
        <name val="Verdana"/>
        <scheme val="none"/>
      </font>
    </dxf>
  </rfmt>
  <rfmt sheetId="8" sqref="D11" start="0" length="0">
    <dxf>
      <font>
        <sz val="10"/>
        <color auto="1"/>
        <name val="Verdana"/>
        <scheme val="none"/>
      </font>
    </dxf>
  </rfmt>
  <rcc rId="887" sId="8" odxf="1" dxf="1">
    <oc r="A12" t="inlineStr">
      <is>
        <t>packages.</t>
      </is>
    </oc>
    <nc r="A12"/>
    <odxf>
      <font>
        <color indexed="55"/>
      </font>
    </odxf>
    <ndxf>
      <font>
        <sz val="10"/>
        <color auto="1"/>
        <name val="Verdana"/>
        <scheme val="none"/>
      </font>
    </ndxf>
  </rcc>
  <rfmt sheetId="8" sqref="B12" start="0" length="0">
    <dxf>
      <font>
        <sz val="10"/>
        <color auto="1"/>
        <name val="Verdana"/>
        <scheme val="none"/>
      </font>
    </dxf>
  </rfmt>
  <rfmt sheetId="8" sqref="C12" start="0" length="0">
    <dxf>
      <font>
        <sz val="10"/>
        <color auto="1"/>
        <name val="Verdana"/>
        <scheme val="none"/>
      </font>
    </dxf>
  </rfmt>
  <rfmt sheetId="8" sqref="D12" start="0" length="0">
    <dxf>
      <font>
        <sz val="10"/>
        <color auto="1"/>
        <name val="Verdana"/>
        <scheme val="none"/>
      </font>
    </dxf>
  </rfmt>
  <rfmt sheetId="8" sqref="A13" start="0" length="0">
    <dxf>
      <font>
        <sz val="10"/>
        <color auto="1"/>
        <name val="Verdana"/>
        <scheme val="none"/>
      </font>
    </dxf>
  </rfmt>
  <rfmt sheetId="8" sqref="B13" start="0" length="0">
    <dxf>
      <font>
        <sz val="10"/>
        <color auto="1"/>
        <name val="Verdana"/>
        <scheme val="none"/>
      </font>
    </dxf>
  </rfmt>
  <rfmt sheetId="8" sqref="C13" start="0" length="0">
    <dxf>
      <font>
        <sz val="10"/>
        <color auto="1"/>
        <name val="Verdana"/>
        <scheme val="none"/>
      </font>
    </dxf>
  </rfmt>
  <rfmt sheetId="8" sqref="D13" start="0" length="0">
    <dxf>
      <font>
        <sz val="10"/>
        <color auto="1"/>
        <name val="Verdana"/>
        <scheme val="none"/>
      </font>
    </dxf>
  </rfmt>
  <rcc rId="888" sId="8" odxf="1" dxf="1">
    <oc r="A14" t="inlineStr">
      <is>
        <t>*Please see attached bar inventory and wine list with pricing.</t>
      </is>
    </oc>
    <nc r="A14"/>
    <odxf>
      <font>
        <color indexed="55"/>
      </font>
    </odxf>
    <ndxf>
      <font>
        <sz val="10"/>
        <color auto="1"/>
        <name val="Verdana"/>
        <scheme val="none"/>
      </font>
    </ndxf>
  </rcc>
  <rfmt sheetId="8" sqref="B14" start="0" length="0">
    <dxf>
      <font>
        <sz val="10"/>
        <color auto="1"/>
        <name val="Verdana"/>
        <scheme val="none"/>
      </font>
    </dxf>
  </rfmt>
  <rfmt sheetId="8" sqref="C14" start="0" length="0">
    <dxf>
      <font>
        <sz val="10"/>
        <color auto="1"/>
        <name val="Verdana"/>
        <scheme val="none"/>
      </font>
    </dxf>
  </rfmt>
  <rfmt sheetId="8" sqref="D14" start="0" length="0">
    <dxf>
      <font>
        <sz val="10"/>
        <color auto="1"/>
        <name val="Verdana"/>
        <scheme val="none"/>
      </font>
    </dxf>
  </rfmt>
  <rcc rId="889" sId="8" odxf="1" dxf="1">
    <oc r="A15" t="inlineStr">
      <is>
        <t>Menus/prices are .docs</t>
        <phoneticPr fontId="9" type="noConversion"/>
      </is>
    </oc>
    <nc r="A15"/>
    <odxf>
      <font>
        <color indexed="55"/>
      </font>
    </odxf>
    <ndxf>
      <font>
        <sz val="10"/>
        <color auto="1"/>
        <name val="Verdana"/>
        <scheme val="none"/>
      </font>
    </ndxf>
  </rcc>
  <rfmt sheetId="8" sqref="B15" start="0" length="0">
    <dxf>
      <font>
        <sz val="10"/>
        <color auto="1"/>
        <name val="Verdana"/>
        <scheme val="none"/>
      </font>
    </dxf>
  </rfmt>
  <rfmt sheetId="8" sqref="C15" start="0" length="0">
    <dxf>
      <font>
        <sz val="10"/>
        <color auto="1"/>
        <name val="Verdana"/>
        <scheme val="none"/>
      </font>
    </dxf>
  </rfmt>
  <rfmt sheetId="8" sqref="D15" start="0" length="0">
    <dxf>
      <font>
        <sz val="10"/>
        <color auto="1"/>
        <name val="Verdana"/>
        <scheme val="none"/>
      </font>
    </dxf>
  </rfmt>
  <rfmt sheetId="8" sqref="A16" start="0" length="0">
    <dxf>
      <font>
        <sz val="10"/>
        <color auto="1"/>
        <name val="Verdana"/>
        <scheme val="none"/>
      </font>
    </dxf>
  </rfmt>
  <rfmt sheetId="8" sqref="B16" start="0" length="0">
    <dxf>
      <font>
        <sz val="10"/>
        <color auto="1"/>
        <name val="Verdana"/>
        <scheme val="none"/>
      </font>
    </dxf>
  </rfmt>
  <rcc rId="890" sId="8" odxf="1" dxf="1">
    <oc r="C16">
      <v>400</v>
    </oc>
    <nc r="C16"/>
    <odxf>
      <font>
        <color indexed="55"/>
      </font>
    </odxf>
    <ndxf>
      <font>
        <sz val="10"/>
        <color auto="1"/>
        <name val="Verdana"/>
        <scheme val="none"/>
      </font>
    </ndxf>
  </rcc>
  <rcc rId="891" sId="8" odxf="1" dxf="1">
    <oc r="D16" t="inlineStr">
      <is>
        <t># people</t>
        <phoneticPr fontId="9" type="noConversion"/>
      </is>
    </oc>
    <nc r="D16"/>
    <odxf>
      <font>
        <color indexed="55"/>
      </font>
    </odxf>
    <ndxf>
      <font>
        <sz val="10"/>
        <color auto="1"/>
        <name val="Verdana"/>
        <scheme val="none"/>
      </font>
    </ndxf>
  </rcc>
  <rcc rId="892" sId="8" odxf="1" dxf="1">
    <oc r="A17" t="inlineStr">
      <is>
        <t>Reception 1</t>
        <phoneticPr fontId="9" type="noConversion"/>
      </is>
    </oc>
    <nc r="A17"/>
    <odxf>
      <font>
        <u/>
        <color indexed="55"/>
      </font>
    </odxf>
    <ndxf>
      <font>
        <u val="none"/>
        <sz val="10"/>
        <color auto="1"/>
        <name val="Verdana"/>
        <scheme val="none"/>
      </font>
    </ndxf>
  </rcc>
  <rfmt sheetId="8" sqref="B17" start="0" length="0">
    <dxf>
      <font>
        <sz val="10"/>
        <color auto="1"/>
        <name val="Verdana"/>
        <scheme val="none"/>
      </font>
      <numFmt numFmtId="0" formatCode="General"/>
    </dxf>
  </rfmt>
  <rfmt sheetId="8" sqref="C17" start="0" length="0">
    <dxf>
      <font>
        <sz val="10"/>
        <color auto="1"/>
        <name val="Verdana"/>
        <scheme val="none"/>
      </font>
    </dxf>
  </rfmt>
  <rfmt sheetId="8" sqref="D17" start="0" length="0">
    <dxf>
      <font>
        <sz val="10"/>
        <color auto="1"/>
        <name val="Verdana"/>
        <scheme val="none"/>
      </font>
    </dxf>
  </rfmt>
  <rcc rId="893" sId="8" odxf="1" dxf="1">
    <oc r="A18" t="inlineStr">
      <is>
        <t>Alcohol</t>
        <phoneticPr fontId="9" type="noConversion"/>
      </is>
    </oc>
    <nc r="A18"/>
    <odxf>
      <font>
        <color indexed="55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fmt sheetId="8" sqref="B18" start="0" length="0">
    <dxf>
      <font>
        <sz val="10"/>
        <color auto="1"/>
        <name val="Verdana"/>
        <scheme val="none"/>
      </font>
      <numFmt numFmtId="0" formatCode="General"/>
    </dxf>
  </rfmt>
  <rfmt sheetId="8" sqref="C18" start="0" length="0">
    <dxf>
      <font>
        <sz val="10"/>
        <color auto="1"/>
        <name val="Verdana"/>
        <scheme val="none"/>
      </font>
    </dxf>
  </rfmt>
  <rfmt sheetId="8" sqref="D18" start="0" length="0">
    <dxf>
      <font>
        <sz val="10"/>
        <color auto="1"/>
        <name val="Verdana"/>
        <scheme val="none"/>
      </font>
    </dxf>
  </rfmt>
  <rcc rId="894" sId="8" odxf="1" dxf="1">
    <oc r="A19" t="inlineStr">
      <is>
        <t xml:space="preserve">wine </t>
        <phoneticPr fontId="9" type="noConversion"/>
      </is>
    </oc>
    <nc r="A19"/>
    <odxf>
      <font>
        <color indexed="55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895" sId="8" odxf="1" dxf="1">
    <oc r="B19">
      <f>340</f>
    </oc>
    <nc r="B19"/>
    <odxf>
      <font>
        <color indexed="55"/>
      </font>
      <numFmt numFmtId="167" formatCode="&quot;$&quot;#,##0"/>
    </odxf>
    <ndxf>
      <font>
        <sz val="10"/>
        <color auto="1"/>
        <name val="Verdana"/>
        <scheme val="none"/>
      </font>
      <numFmt numFmtId="0" formatCode="General"/>
    </ndxf>
  </rcc>
  <rcc rId="896" sId="8" odxf="1" dxf="1">
    <oc r="C19" t="inlineStr">
      <is>
        <t>$34/bottle, 50 bottles</t>
        <phoneticPr fontId="9" type="noConversion"/>
      </is>
    </oc>
    <nc r="C19"/>
    <odxf>
      <font>
        <color indexed="55"/>
      </font>
    </odxf>
    <ndxf>
      <font>
        <sz val="10"/>
        <color auto="1"/>
        <name val="Verdana"/>
        <scheme val="none"/>
      </font>
    </ndxf>
  </rcc>
  <rfmt sheetId="8" sqref="D19" start="0" length="0">
    <dxf>
      <font>
        <sz val="10"/>
        <color auto="1"/>
        <name val="Verdana"/>
        <scheme val="none"/>
      </font>
    </dxf>
  </rfmt>
  <rcc rId="897" sId="8" odxf="1" dxf="1">
    <oc r="A20" t="inlineStr">
      <is>
        <t>beer</t>
        <phoneticPr fontId="9" type="noConversion"/>
      </is>
    </oc>
    <nc r="A20"/>
    <odxf>
      <font>
        <color indexed="55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898" sId="8" odxf="1" dxf="1">
    <oc r="B20">
      <f>6*C16*0.5</f>
    </oc>
    <nc r="B20"/>
    <odxf>
      <font>
        <color indexed="55"/>
      </font>
      <numFmt numFmtId="167" formatCode="&quot;$&quot;#,##0"/>
    </odxf>
    <ndxf>
      <font>
        <sz val="10"/>
        <color auto="1"/>
        <name val="Verdana"/>
        <scheme val="none"/>
      </font>
      <numFmt numFmtId="0" formatCode="General"/>
    </ndxf>
  </rcc>
  <rcc rId="899" sId="8" odxf="1" dxf="1">
    <oc r="C20" t="inlineStr">
      <is>
        <t>5.50, 6.25 bottle</t>
        <phoneticPr fontId="9" type="noConversion"/>
      </is>
    </oc>
    <nc r="C20"/>
    <odxf>
      <font>
        <color indexed="55"/>
      </font>
    </odxf>
    <ndxf>
      <font>
        <sz val="10"/>
        <color auto="1"/>
        <name val="Verdana"/>
        <scheme val="none"/>
      </font>
    </ndxf>
  </rcc>
  <rfmt sheetId="8" sqref="D20" start="0" length="0">
    <dxf>
      <font>
        <sz val="10"/>
        <color auto="1"/>
        <name val="Verdana"/>
        <scheme val="none"/>
      </font>
    </dxf>
  </rfmt>
  <rcc rId="900" sId="8" odxf="1" dxf="1">
    <oc r="A21" t="inlineStr">
      <is>
        <t>liquor</t>
        <phoneticPr fontId="9" type="noConversion"/>
      </is>
    </oc>
    <nc r="A21"/>
    <odxf>
      <font>
        <color indexed="55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901" sId="8" odxf="1" dxf="1">
    <oc r="B21" t="inlineStr">
      <is>
        <t>??</t>
        <phoneticPr fontId="9" type="noConversion"/>
      </is>
    </oc>
    <nc r="B21"/>
    <odxf>
      <font>
        <color indexed="55"/>
      </font>
      <numFmt numFmtId="167" formatCode="&quot;$&quot;#,##0"/>
    </odxf>
    <ndxf>
      <font>
        <sz val="10"/>
        <color auto="1"/>
        <name val="Verdana"/>
        <scheme val="none"/>
      </font>
      <numFmt numFmtId="0" formatCode="General"/>
    </ndxf>
  </rcc>
  <rcc rId="902" sId="8" odxf="1" dxf="1">
    <oc r="C21" t="inlineStr">
      <is>
        <t>6.00/oz.</t>
        <phoneticPr fontId="9" type="noConversion"/>
      </is>
    </oc>
    <nc r="C21"/>
    <odxf>
      <font>
        <color indexed="55"/>
      </font>
    </odxf>
    <ndxf>
      <font>
        <sz val="10"/>
        <color auto="1"/>
        <name val="Verdana"/>
        <scheme val="none"/>
      </font>
    </ndxf>
  </rcc>
  <rfmt sheetId="8" sqref="D21" start="0" length="0">
    <dxf>
      <font>
        <sz val="10"/>
        <color auto="1"/>
        <name val="Verdana"/>
        <scheme val="none"/>
      </font>
    </dxf>
  </rfmt>
  <rfmt sheetId="8" sqref="A22" start="0" length="0">
    <dxf>
      <font>
        <sz val="10"/>
        <color auto="1"/>
        <name val="Verdana"/>
        <scheme val="none"/>
      </font>
      <alignment horizontal="general" indent="0" relativeIndent="0" readingOrder="0"/>
    </dxf>
  </rfmt>
  <rfmt sheetId="8" sqref="B22" start="0" length="0">
    <dxf>
      <font>
        <sz val="10"/>
        <color auto="1"/>
        <name val="Verdana"/>
        <scheme val="none"/>
      </font>
      <numFmt numFmtId="0" formatCode="General"/>
    </dxf>
  </rfmt>
  <rfmt sheetId="8" sqref="C22" start="0" length="0">
    <dxf>
      <font>
        <sz val="10"/>
        <color auto="1"/>
        <name val="Verdana"/>
        <scheme val="none"/>
      </font>
    </dxf>
  </rfmt>
  <rfmt sheetId="8" sqref="D22" start="0" length="0">
    <dxf>
      <font>
        <sz val="10"/>
        <color auto="1"/>
        <name val="Verdana"/>
        <scheme val="none"/>
      </font>
    </dxf>
  </rfmt>
  <rcc rId="903" sId="8" odxf="1" dxf="1">
    <oc r="A23" t="inlineStr">
      <is>
        <t>non-alc punch</t>
        <phoneticPr fontId="9" type="noConversion"/>
      </is>
    </oc>
    <nc r="A23"/>
    <odxf>
      <font>
        <color indexed="55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904" sId="8" odxf="1" dxf="1">
    <oc r="B23">
      <f>45*16</f>
    </oc>
    <nc r="B23"/>
    <odxf>
      <font>
        <color indexed="55"/>
      </font>
      <numFmt numFmtId="167" formatCode="&quot;$&quot;#,##0"/>
    </odxf>
    <ndxf>
      <font>
        <sz val="10"/>
        <color auto="1"/>
        <name val="Verdana"/>
        <scheme val="none"/>
      </font>
      <numFmt numFmtId="0" formatCode="General"/>
    </ndxf>
  </rcc>
  <rcc rId="905" sId="8" odxf="1" dxf="1">
    <oc r="C23" t="inlineStr">
      <is>
        <t>$45/5 litre, *16 punches</t>
        <phoneticPr fontId="9" type="noConversion"/>
      </is>
    </oc>
    <nc r="C23"/>
    <odxf>
      <font>
        <color indexed="55"/>
      </font>
    </odxf>
    <ndxf>
      <font>
        <sz val="10"/>
        <color auto="1"/>
        <name val="Verdana"/>
        <scheme val="none"/>
      </font>
    </ndxf>
  </rcc>
  <rfmt sheetId="8" sqref="D23" start="0" length="0">
    <dxf>
      <font>
        <sz val="10"/>
        <color auto="1"/>
        <name val="Verdana"/>
        <scheme val="none"/>
      </font>
    </dxf>
  </rfmt>
  <rcc rId="906" sId="8" odxf="1" dxf="1">
    <oc r="A24" t="inlineStr">
      <is>
        <t>Mixers &amp; Soft drinks</t>
        <phoneticPr fontId="9" type="noConversion"/>
      </is>
    </oc>
    <nc r="A24"/>
    <odxf>
      <font>
        <color indexed="55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907" sId="8" odxf="1" dxf="1">
    <oc r="B24">
      <f>400*2.5</f>
    </oc>
    <nc r="B24"/>
    <odxf>
      <font>
        <color indexed="55"/>
      </font>
      <numFmt numFmtId="167" formatCode="&quot;$&quot;#,##0"/>
    </odxf>
    <ndxf>
      <font>
        <sz val="10"/>
        <color auto="1"/>
        <name val="Verdana"/>
        <scheme val="none"/>
      </font>
      <numFmt numFmtId="0" formatCode="General"/>
    </ndxf>
  </rcc>
  <rcc rId="908" sId="8" odxf="1" dxf="1">
    <oc r="C24" t="inlineStr">
      <is>
        <t>2.50 ea.</t>
        <phoneticPr fontId="9" type="noConversion"/>
      </is>
    </oc>
    <nc r="C24"/>
    <odxf>
      <font>
        <color indexed="55"/>
      </font>
    </odxf>
    <ndxf>
      <font>
        <sz val="10"/>
        <color auto="1"/>
        <name val="Verdana"/>
        <scheme val="none"/>
      </font>
    </ndxf>
  </rcc>
  <rfmt sheetId="8" sqref="D24" start="0" length="0">
    <dxf>
      <font>
        <sz val="10"/>
        <color auto="1"/>
        <name val="Verdana"/>
        <scheme val="none"/>
      </font>
    </dxf>
  </rfmt>
  <rcc rId="909" sId="8" odxf="1" dxf="1">
    <oc r="A25" t="inlineStr">
      <is>
        <t>Snacks</t>
        <phoneticPr fontId="9" type="noConversion"/>
      </is>
    </oc>
    <nc r="A25"/>
    <odxf>
      <font>
        <color indexed="55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fmt sheetId="8" sqref="B25" start="0" length="0">
    <dxf>
      <font>
        <sz val="10"/>
        <color auto="1"/>
        <name val="Verdana"/>
        <scheme val="none"/>
      </font>
      <numFmt numFmtId="0" formatCode="General"/>
    </dxf>
  </rfmt>
  <rcc rId="910" sId="8" odxf="1" dxf="1">
    <oc r="C25" t="inlineStr">
      <is>
        <t>??</t>
        <phoneticPr fontId="9" type="noConversion"/>
      </is>
    </oc>
    <nc r="C25"/>
    <odxf>
      <font>
        <color indexed="55"/>
      </font>
    </odxf>
    <ndxf>
      <font>
        <sz val="10"/>
        <color auto="1"/>
        <name val="Verdana"/>
        <scheme val="none"/>
      </font>
    </ndxf>
  </rcc>
  <rfmt sheetId="8" sqref="D25" start="0" length="0">
    <dxf>
      <font>
        <sz val="10"/>
        <color auto="1"/>
        <name val="Verdana"/>
        <scheme val="none"/>
      </font>
    </dxf>
  </rfmt>
  <rfmt sheetId="8" sqref="A26" start="0" length="0">
    <dxf>
      <font>
        <sz val="10"/>
        <color auto="1"/>
        <name val="Verdana"/>
        <scheme val="none"/>
      </font>
    </dxf>
  </rfmt>
  <rfmt sheetId="8" sqref="B26" start="0" length="0">
    <dxf>
      <font>
        <sz val="10"/>
        <color auto="1"/>
        <name val="Verdana"/>
        <scheme val="none"/>
      </font>
      <numFmt numFmtId="0" formatCode="General"/>
    </dxf>
  </rfmt>
  <rfmt sheetId="8" sqref="C26" start="0" length="0">
    <dxf>
      <font>
        <sz val="10"/>
        <color auto="1"/>
        <name val="Verdana"/>
        <scheme val="none"/>
      </font>
    </dxf>
  </rfmt>
  <rfmt sheetId="8" sqref="D26" start="0" length="0">
    <dxf>
      <font>
        <sz val="10"/>
        <color auto="1"/>
        <name val="Verdana"/>
        <scheme val="none"/>
      </font>
    </dxf>
  </rfmt>
  <rcc rId="911" sId="8" odxf="1" dxf="1">
    <oc r="A27" t="inlineStr">
      <is>
        <t>TOTAL</t>
        <phoneticPr fontId="9" type="noConversion"/>
      </is>
    </oc>
    <nc r="A27"/>
    <odxf>
      <font>
        <b/>
        <color indexed="55"/>
      </font>
      <alignment horizontal="left" indent="1" relativeIndent="255" readingOrder="0"/>
    </odxf>
    <ndxf>
      <font>
        <b val="0"/>
        <sz val="10"/>
        <color auto="1"/>
        <name val="Verdana"/>
        <scheme val="none"/>
      </font>
      <alignment horizontal="general" indent="0" relativeIndent="0" readingOrder="0"/>
    </ndxf>
  </rcc>
  <rcc rId="912" sId="8" odxf="1" dxf="1">
    <oc r="B27">
      <f>SUM(B18:B26)</f>
    </oc>
    <nc r="B27"/>
    <odxf>
      <font>
        <color indexed="55"/>
      </font>
      <numFmt numFmtId="167" formatCode="&quot;$&quot;#,##0"/>
    </odxf>
    <ndxf>
      <font>
        <sz val="10"/>
        <color auto="1"/>
        <name val="Verdana"/>
        <scheme val="none"/>
      </font>
      <numFmt numFmtId="0" formatCode="General"/>
    </ndxf>
  </rcc>
  <rcc rId="913" sId="8" odxf="1" dxf="1">
    <oc r="C27" t="inlineStr">
      <is>
        <t>for 1 reception</t>
        <phoneticPr fontId="9" type="noConversion"/>
      </is>
    </oc>
    <nc r="C27"/>
    <odxf>
      <font>
        <color indexed="55"/>
      </font>
    </odxf>
    <ndxf>
      <font>
        <sz val="10"/>
        <color auto="1"/>
        <name val="Verdana"/>
        <scheme val="none"/>
      </font>
    </ndxf>
  </rcc>
  <rcc rId="914" sId="8" odxf="1" dxf="1">
    <oc r="D27" t="inlineStr">
      <is>
        <t>, plus food</t>
        <phoneticPr fontId="9" type="noConversion"/>
      </is>
    </oc>
    <nc r="D27"/>
    <odxf>
      <font>
        <color indexed="55"/>
      </font>
    </odxf>
    <ndxf>
      <font>
        <sz val="10"/>
        <color auto="1"/>
        <name val="Verdana"/>
        <scheme val="none"/>
      </font>
    </ndxf>
  </rcc>
  <rfmt sheetId="8" sqref="B28" start="0" length="0">
    <dxf>
      <numFmt numFmtId="0" formatCode="General"/>
    </dxf>
  </rfmt>
  <rcv guid="{62DCF7D2-14AA-874F-98DC-D0A8F0CE5A63}" action="delete"/>
  <rcv guid="{62DCF7D2-14AA-874F-98DC-D0A8F0CE5A63}" action="add"/>
  <rsnm rId="915" sheetId="4" oldName="[NWAV 44 2015 budget.xlsx]AV" newName="[NWAV 44 2015 budget.xlsx]AV Other"/>
  <rsnm rId="916" sheetId="8" oldName="[NWAV 44 2015 budget.xlsx]Bar" newName="[NWAV 44 2015 budget.xlsx]--"/>
  <rsnm rId="917" sheetId="9" oldName="[NWAV 44 2015 budget.xlsx]Space HH" newName="[NWAV 44 2015 budget.xlsx]-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fmt sheetId="6" s="1" sqref="F10" start="0" length="0">
    <dxf>
      <numFmt numFmtId="0" formatCode="General"/>
    </dxf>
  </rfmt>
  <rcc rId="548" sId="6" xfDxf="1" dxf="1">
    <nc r="F10">
      <v>452.4</v>
    </nc>
    <ndxf>
      <font>
        <name val="Arial,Bold"/>
        <scheme val="none"/>
      </font>
    </ndxf>
  </rcc>
  <rfmt sheetId="6" sqref="F10" start="0" length="0">
    <dxf>
      <numFmt numFmtId="167" formatCode="_(&quot;$&quot;* #,##0.00_);_(&quot;$&quot;* \(#,##0.00\);_(&quot;$&quot;* &quot;-&quot;??_);_(@_)"/>
    </dxf>
  </rfmt>
  <rcc rId="549" sId="6">
    <nc r="G10" t="inlineStr">
      <is>
        <t>invoice rec'd Nov. 12, 2015</t>
        <phoneticPr fontId="6" type="noConversion"/>
      </is>
    </nc>
  </rcc>
  <rcv guid="{62DCF7D2-14AA-874F-98DC-D0A8F0CE5A63}" action="delete"/>
  <rcv guid="{62DCF7D2-14AA-874F-98DC-D0A8F0CE5A63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62DCF7D2-14AA-874F-98DC-D0A8F0CE5A63}" action="delete"/>
  <rcv guid="{62DCF7D2-14AA-874F-98DC-D0A8F0CE5A6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fmt sheetId="4" sqref="B9" start="0" length="0">
    <dxf>
      <numFmt numFmtId="12" formatCode="&quot;$&quot;#,##0.00_);[Red]\(&quot;$&quot;#,##0.00\)"/>
    </dxf>
  </rfmt>
  <rcc rId="571" sId="4" xfDxf="1" s="1" dxf="1" numFmtId="11">
    <oc r="B9">
      <f>225*1.2</f>
    </oc>
    <nc r="B9">
      <v>300.27999999999997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2" formatCode="&quot;$&quot;#,##0.00_);[Red]\(&quot;$&quot;#,##0.00\)"/>
      <fill>
        <patternFill patternType="solid">
          <fgColor indexed="64"/>
          <bgColor indexed="9"/>
        </patternFill>
      </fill>
    </ndxf>
  </rcc>
  <rcc rId="572" sId="4">
    <nc r="D9" t="inlineStr">
      <is>
        <t>AJ sent reimb 2Dec2015</t>
        <phoneticPr fontId="6" type="noConversion"/>
      </is>
    </nc>
  </rcc>
  <rcv guid="{62DCF7D2-14AA-874F-98DC-D0A8F0CE5A63}" action="delete"/>
  <rcv guid="{62DCF7D2-14AA-874F-98DC-D0A8F0CE5A6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62DCF7D2-14AA-874F-98DC-D0A8F0CE5A63}" action="delete"/>
  <rcv guid="{62DCF7D2-14AA-874F-98DC-D0A8F0CE5A63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c rId="573" sId="1">
    <oc r="A4" t="inlineStr">
      <is>
        <t>Registration fees (gross as of 9/19)</t>
      </is>
    </oc>
    <nc r="A4" t="inlineStr">
      <is>
        <t>Registration fees (gross as of 9/19) INCOMPLETE</t>
        <phoneticPr fontId="9" type="noConversion"/>
      </is>
    </nc>
  </rcc>
  <rcc rId="574" sId="1">
    <oc r="A11" t="inlineStr">
      <is>
        <t>t-shirt &amp; toque potential profit</t>
        <phoneticPr fontId="9" type="noConversion"/>
      </is>
    </oc>
    <nc r="A11" t="inlineStr">
      <is>
        <t>t-shirt &amp; toque profit</t>
        <phoneticPr fontId="9" type="noConversion"/>
      </is>
    </nc>
  </rcc>
  <rfmt sheetId="1" sqref="A24" start="0" length="0">
    <dxf>
      <font>
        <sz val="10"/>
        <color auto="1"/>
        <name val="Verdana"/>
        <scheme val="none"/>
      </font>
    </dxf>
  </rfmt>
  <rfmt sheetId="1" sqref="B24" start="0" length="0">
    <dxf>
      <font>
        <sz val="10"/>
        <color auto="1"/>
        <name val="Verdana"/>
        <scheme val="none"/>
      </font>
      <numFmt numFmtId="0" formatCode="General"/>
    </dxf>
  </rfmt>
  <rfmt sheetId="1" sqref="C24" start="0" length="0">
    <dxf>
      <font>
        <sz val="10"/>
        <color auto="1"/>
        <name val="Verdana"/>
        <scheme val="none"/>
      </font>
      <numFmt numFmtId="0" formatCode="General"/>
    </dxf>
  </rfmt>
  <rfmt sheetId="1" sqref="A25" start="0" length="0">
    <dxf>
      <font>
        <sz val="10"/>
        <color auto="1"/>
        <name val="Verdana"/>
        <scheme val="none"/>
      </font>
    </dxf>
  </rfmt>
  <rfmt sheetId="1" sqref="B25" start="0" length="0">
    <dxf>
      <font>
        <sz val="10"/>
        <color auto="1"/>
        <name val="Verdana"/>
        <scheme val="none"/>
      </font>
      <numFmt numFmtId="0" formatCode="General"/>
    </dxf>
  </rfmt>
  <rfmt sheetId="1" sqref="C25" start="0" length="0">
    <dxf>
      <font>
        <sz val="10"/>
        <color auto="1"/>
        <name val="Verdana"/>
        <scheme val="none"/>
      </font>
      <numFmt numFmtId="0" formatCode="General"/>
    </dxf>
  </rfmt>
  <rfmt sheetId="1" sqref="A26" start="0" length="0">
    <dxf>
      <font>
        <sz val="10"/>
        <color auto="1"/>
        <name val="Verdana"/>
        <scheme val="none"/>
      </font>
      <fill>
        <patternFill patternType="none">
          <bgColor indexed="65"/>
        </patternFill>
      </fill>
    </dxf>
  </rfmt>
  <rfmt sheetId="1" sqref="B26" start="0" length="0">
    <dxf>
      <font>
        <sz val="10"/>
        <color auto="1"/>
        <name val="Verdana"/>
        <scheme val="none"/>
      </font>
      <numFmt numFmtId="0" formatCode="General"/>
      <fill>
        <patternFill patternType="none">
          <bgColor indexed="65"/>
        </patternFill>
      </fill>
    </dxf>
  </rfmt>
  <rfmt sheetId="1" sqref="C26" start="0" length="0">
    <dxf>
      <font>
        <sz val="10"/>
        <color auto="1"/>
        <name val="Verdana"/>
        <scheme val="none"/>
      </font>
      <numFmt numFmtId="0" formatCode="General"/>
    </dxf>
  </rfmt>
  <rfmt sheetId="1" sqref="A27" start="0" length="0">
    <dxf>
      <font>
        <sz val="10"/>
        <color auto="1"/>
        <name val="Verdana"/>
        <scheme val="none"/>
      </font>
      <fill>
        <patternFill patternType="none">
          <bgColor indexed="65"/>
        </patternFill>
      </fill>
    </dxf>
  </rfmt>
  <rfmt sheetId="1" sqref="B27" start="0" length="0">
    <dxf>
      <font>
        <sz val="10"/>
        <color auto="1"/>
        <name val="Verdana"/>
        <scheme val="none"/>
      </font>
      <numFmt numFmtId="0" formatCode="General"/>
      <fill>
        <patternFill patternType="none">
          <bgColor indexed="65"/>
        </patternFill>
      </fill>
    </dxf>
  </rfmt>
  <rfmt sheetId="1" sqref="C27" start="0" length="0">
    <dxf>
      <font>
        <sz val="10"/>
        <color auto="1"/>
        <name val="Verdana"/>
        <scheme val="none"/>
      </font>
      <numFmt numFmtId="0" formatCode="General"/>
    </dxf>
  </rfmt>
  <rfmt sheetId="1" sqref="A28" start="0" length="0">
    <dxf>
      <font>
        <sz val="10"/>
        <color auto="1"/>
        <name val="Verdana"/>
        <scheme val="none"/>
      </font>
      <fill>
        <patternFill patternType="none">
          <bgColor indexed="65"/>
        </patternFill>
      </fill>
    </dxf>
  </rfmt>
  <rfmt sheetId="1" sqref="B28" start="0" length="0">
    <dxf>
      <font>
        <sz val="10"/>
        <color auto="1"/>
        <name val="Verdana"/>
        <scheme val="none"/>
      </font>
      <numFmt numFmtId="0" formatCode="General"/>
      <fill>
        <patternFill patternType="none">
          <bgColor indexed="65"/>
        </patternFill>
      </fill>
    </dxf>
  </rfmt>
  <rfmt sheetId="1" sqref="C28" start="0" length="0">
    <dxf>
      <font>
        <sz val="10"/>
        <color auto="1"/>
        <name val="Verdana"/>
        <scheme val="none"/>
      </font>
      <numFmt numFmtId="0" formatCode="General"/>
    </dxf>
  </rfmt>
  <rfmt sheetId="1" sqref="A29" start="0" length="0">
    <dxf>
      <font>
        <sz val="10"/>
        <color auto="1"/>
        <name val="Verdana"/>
        <scheme val="none"/>
      </font>
      <fill>
        <patternFill patternType="none">
          <bgColor indexed="65"/>
        </patternFill>
      </fill>
    </dxf>
  </rfmt>
  <rfmt sheetId="1" sqref="B29" start="0" length="0">
    <dxf>
      <font>
        <sz val="10"/>
        <color auto="1"/>
        <name val="Verdana"/>
        <scheme val="none"/>
      </font>
      <numFmt numFmtId="0" formatCode="General"/>
      <fill>
        <patternFill patternType="none">
          <bgColor indexed="65"/>
        </patternFill>
      </fill>
    </dxf>
  </rfmt>
  <rfmt sheetId="1" sqref="C29" start="0" length="0">
    <dxf>
      <font>
        <sz val="10"/>
        <color auto="1"/>
        <name val="Verdana"/>
        <scheme val="none"/>
      </font>
      <numFmt numFmtId="0" formatCode="General"/>
    </dxf>
  </rfmt>
  <rfmt sheetId="1" sqref="A30" start="0" length="0">
    <dxf>
      <font>
        <sz val="10"/>
        <color auto="1"/>
        <name val="Verdana"/>
        <scheme val="none"/>
      </font>
      <fill>
        <patternFill patternType="none">
          <bgColor indexed="65"/>
        </patternFill>
      </fill>
    </dxf>
  </rfmt>
  <rfmt sheetId="1" sqref="B30" start="0" length="0">
    <dxf>
      <font>
        <sz val="10"/>
        <color auto="1"/>
        <name val="Verdana"/>
        <scheme val="none"/>
      </font>
      <numFmt numFmtId="0" formatCode="General"/>
      <fill>
        <patternFill patternType="none">
          <bgColor indexed="65"/>
        </patternFill>
      </fill>
    </dxf>
  </rfmt>
  <rfmt sheetId="1" sqref="C30" start="0" length="0">
    <dxf>
      <font>
        <sz val="10"/>
        <color auto="1"/>
        <name val="Verdana"/>
        <scheme val="none"/>
      </font>
      <numFmt numFmtId="0" formatCode="General"/>
    </dxf>
  </rfmt>
  <rfmt sheetId="1" sqref="A31" start="0" length="0">
    <dxf>
      <font>
        <sz val="10"/>
        <color auto="1"/>
        <name val="Verdana"/>
        <scheme val="none"/>
      </font>
      <fill>
        <patternFill patternType="none">
          <bgColor indexed="65"/>
        </patternFill>
      </fill>
    </dxf>
  </rfmt>
  <rfmt sheetId="1" sqref="B31" start="0" length="0">
    <dxf>
      <font>
        <sz val="10"/>
        <color auto="1"/>
        <name val="Verdana"/>
        <scheme val="none"/>
      </font>
      <numFmt numFmtId="0" formatCode="General"/>
      <fill>
        <patternFill patternType="none">
          <bgColor indexed="65"/>
        </patternFill>
      </fill>
    </dxf>
  </rfmt>
  <rfmt sheetId="1" sqref="C31" start="0" length="0">
    <dxf>
      <font>
        <sz val="10"/>
        <color auto="1"/>
        <name val="Verdana"/>
        <scheme val="none"/>
      </font>
      <numFmt numFmtId="0" formatCode="General"/>
    </dxf>
  </rfmt>
  <rcc rId="575" sId="1">
    <oc r="A26" t="inlineStr">
      <is>
        <t>Hart House</t>
        <phoneticPr fontId="9" type="noConversion"/>
      </is>
    </oc>
    <nc r="A26"/>
  </rcc>
  <rcc rId="576" sId="1">
    <oc r="B26">
      <v>-69582.320000000007</v>
    </oc>
    <nc r="B26"/>
  </rcc>
  <rcc rId="577" sId="1">
    <oc r="A27" t="inlineStr">
      <is>
        <t>SSHRC</t>
      </is>
    </oc>
    <nc r="A27"/>
  </rcc>
  <rcc rId="578" sId="1">
    <oc r="B27">
      <v>22203.439999999999</v>
    </oc>
    <nc r="B27"/>
  </rcc>
  <rcc rId="579" sId="1">
    <oc r="A28" t="inlineStr">
      <is>
        <t>Other contributions</t>
        <phoneticPr fontId="9" type="noConversion"/>
      </is>
    </oc>
    <nc r="A28"/>
  </rcc>
  <rcc rId="580" sId="1">
    <oc r="B28">
      <v>10346</v>
    </oc>
    <nc r="B28"/>
  </rcc>
  <rcc rId="581" sId="1">
    <oc r="A29" t="inlineStr">
      <is>
        <t>NSF</t>
        <phoneticPr fontId="9" type="noConversion"/>
      </is>
    </oc>
    <nc r="A29"/>
  </rcc>
  <rcc rId="582" sId="1">
    <oc r="B29">
      <v>5865</v>
    </oc>
    <nc r="B29"/>
  </rcc>
  <rcc rId="583" sId="1">
    <oc r="C29" t="inlineStr">
      <is>
        <t>USD</t>
      </is>
    </oc>
    <nc r="C29"/>
  </rcc>
  <rcc rId="584" sId="1">
    <oc r="A31" t="inlineStr">
      <is>
        <t>Counter cheque to LIN Dept on Nov. 2</t>
      </is>
    </oc>
    <nc r="A31"/>
  </rcc>
  <rcc rId="585" sId="1">
    <oc r="B31">
      <f>B26+B27+B28+B29</f>
    </oc>
    <nc r="B31"/>
  </rcc>
  <rcc rId="586" sId="1">
    <oc r="D4" t="inlineStr">
      <is>
        <t>HH (Space, catering, bar, AV)</t>
        <phoneticPr fontId="9" type="noConversion"/>
      </is>
    </oc>
    <nc r="D4" t="inlineStr">
      <is>
        <t>HH (Space, catering,  AV)</t>
        <phoneticPr fontId="9" type="noConversion"/>
      </is>
    </nc>
  </rcc>
  <rcc rId="587" sId="1">
    <oc r="F4" t="inlineStr">
      <is>
        <t>actual charge, per Mary</t>
        <phoneticPr fontId="9" type="noConversion"/>
      </is>
    </oc>
    <nc r="F4"/>
  </rcc>
  <rcc rId="588" sId="1">
    <oc r="F9" t="inlineStr">
      <is>
        <t>Swamperella has been paid.</t>
        <phoneticPr fontId="9" type="noConversion"/>
      </is>
    </oc>
    <nc r="F9"/>
  </rcc>
  <rcc rId="589" sId="1">
    <oc r="G10" t="inlineStr">
      <is>
        <t>being paid from PayPal</t>
        <phoneticPr fontId="9" type="noConversion"/>
      </is>
    </oc>
    <nc r="G10"/>
  </rcc>
  <rcc rId="590" sId="1">
    <oc r="F11" t="inlineStr">
      <is>
        <t>where is receipt? who paid?</t>
        <phoneticPr fontId="9" type="noConversion"/>
      </is>
    </oc>
    <nc r="F11"/>
  </rcc>
  <rcc rId="591" sId="1">
    <oc r="F12" t="inlineStr">
      <is>
        <t>will be charged to LIN Dept</t>
        <phoneticPr fontId="9" type="noConversion"/>
      </is>
    </oc>
    <nc r="F12"/>
  </rcc>
  <rcc rId="592" sId="1">
    <oc r="D14" t="inlineStr">
      <is>
        <t>French ass't (Coco)</t>
      </is>
    </oc>
    <nc r="D14" t="inlineStr">
      <is>
        <t>French ass't</t>
        <phoneticPr fontId="9" type="noConversion"/>
      </is>
    </nc>
  </rcc>
  <rcc rId="593" sId="1">
    <oc r="F15" t="inlineStr">
      <is>
        <t>8 from York, 28 from U of T</t>
        <phoneticPr fontId="9" type="noConversion"/>
      </is>
    </oc>
    <nc r="F15"/>
  </rcc>
  <rcc rId="594" sId="1">
    <oc r="F16" t="inlineStr">
      <is>
        <t xml:space="preserve">if we can, give Bridget &amp; Darcie full reimb. </t>
        <phoneticPr fontId="9" type="noConversion"/>
      </is>
    </oc>
    <nc r="F16"/>
  </rcc>
  <rcc rId="595" sId="1" numFmtId="11">
    <nc r="E18">
      <v>100</v>
    </nc>
  </rcc>
  <rcc rId="596" sId="1" numFmtId="11">
    <nc r="E19">
      <v>800</v>
    </nc>
  </rcc>
  <rcc rId="597" sId="1">
    <oc r="D18" t="inlineStr">
      <is>
        <t>Editorial asst. for CJL issue</t>
        <phoneticPr fontId="9" type="noConversion"/>
      </is>
    </oc>
    <nc r="D18" t="inlineStr">
      <is>
        <t>Editorial assts. for CJL issue</t>
        <phoneticPr fontId="9" type="noConversion"/>
      </is>
    </nc>
  </rcc>
  <rcc rId="598" sId="1" numFmtId="11">
    <nc r="E20">
      <v>1200</v>
    </nc>
  </rcc>
  <rcc rId="599" sId="1">
    <oc r="D25" t="inlineStr">
      <is>
        <t>At end of conference, PayPal had $10K in it.</t>
      </is>
    </oc>
    <nc r="D25"/>
  </rcc>
  <rcc rId="600" sId="1">
    <oc r="D26" t="inlineStr">
      <is>
        <t>can use to reimburse reg. in past 60 days, saving transfer fee</t>
        <phoneticPr fontId="9" type="noConversion"/>
      </is>
    </oc>
    <nc r="D26"/>
  </rcc>
  <rm rId="601" sheetId="1" source="D27" destination="H31" sourceSheetId="1"/>
  <rfmt sheetId="1" sqref="D27" start="0" length="0">
    <dxf>
      <font>
        <sz val="10"/>
        <color auto="1"/>
        <name val="Verdana"/>
        <scheme val="none"/>
      </font>
    </dxf>
  </rfmt>
  <rfmt sheetId="1" sqref="E27" start="0" length="0">
    <dxf>
      <font>
        <sz val="10"/>
        <color auto="1"/>
        <name val="Verdana"/>
        <scheme val="none"/>
      </font>
      <numFmt numFmtId="0" formatCode="General"/>
    </dxf>
  </rfmt>
  <rfmt sheetId="1" sqref="F27" start="0" length="0">
    <dxf>
      <font>
        <sz val="10"/>
        <color auto="1"/>
        <name val="Verdana"/>
        <scheme val="none"/>
      </font>
    </dxf>
  </rfmt>
  <rfmt sheetId="1" sqref="G27" start="0" length="0">
    <dxf>
      <numFmt numFmtId="0" formatCode="General"/>
    </dxf>
  </rfmt>
  <rcc rId="602" sId="1" odxf="1" dxf="1">
    <oc r="D28" t="inlineStr">
      <is>
        <t>TD has: registration, merch, book $60 from publishers</t>
        <phoneticPr fontId="9" type="noConversion"/>
      </is>
    </oc>
    <nc r="D28"/>
    <odxf>
      <font>
        <color indexed="10"/>
      </font>
    </odxf>
    <ndxf>
      <font>
        <sz val="10"/>
        <color auto="1"/>
        <name val="Verdana"/>
        <scheme val="none"/>
      </font>
    </ndxf>
  </rcc>
  <rfmt sheetId="1" sqref="E28" start="0" length="0">
    <dxf>
      <font>
        <sz val="10"/>
        <color auto="1"/>
        <name val="Verdana"/>
        <scheme val="none"/>
      </font>
      <numFmt numFmtId="0" formatCode="General"/>
    </dxf>
  </rfmt>
  <rfmt sheetId="1" sqref="F28" start="0" length="0">
    <dxf>
      <font>
        <sz val="10"/>
        <color auto="1"/>
        <name val="Verdana"/>
        <scheme val="none"/>
      </font>
    </dxf>
  </rfmt>
  <rcc rId="603" sId="1" odxf="1" dxf="1">
    <oc r="G28" t="inlineStr">
      <is>
        <t>AJ will send TD balance</t>
        <phoneticPr fontId="9" type="noConversion"/>
      </is>
    </oc>
    <nc r="G28"/>
    <odxf>
      <numFmt numFmtId="167" formatCode="&quot;$&quot;#,##0"/>
    </odxf>
    <ndxf>
      <numFmt numFmtId="0" formatCode="General"/>
    </ndxf>
  </rcc>
  <rcc rId="604" sId="1" odxf="1" dxf="1">
    <oc r="D29" t="inlineStr">
      <is>
        <t>TD can pay:</t>
        <phoneticPr fontId="9" type="noConversion"/>
      </is>
    </oc>
    <nc r="D29"/>
    <odxf>
      <font>
        <color indexed="10"/>
      </font>
    </odxf>
    <ndxf>
      <font>
        <sz val="10"/>
        <color auto="1"/>
        <name val="Verdana"/>
        <scheme val="none"/>
      </font>
    </ndxf>
  </rcc>
  <rfmt sheetId="1" sqref="E29" start="0" length="0">
    <dxf>
      <font>
        <sz val="10"/>
        <color auto="1"/>
        <name val="Verdana"/>
        <scheme val="none"/>
      </font>
      <numFmt numFmtId="0" formatCode="General"/>
    </dxf>
  </rfmt>
  <rfmt sheetId="1" sqref="F29" start="0" length="0">
    <dxf>
      <font>
        <sz val="10"/>
        <color auto="1"/>
        <name val="Verdana"/>
        <scheme val="none"/>
      </font>
    </dxf>
  </rfmt>
  <rfmt sheetId="1" sqref="G29" start="0" length="0">
    <dxf>
      <numFmt numFmtId="0" formatCode="General"/>
    </dxf>
  </rfmt>
  <rcc rId="605" sId="1" odxf="1" dxf="1">
    <oc r="D30" t="inlineStr">
      <is>
        <t>CJL volume asst and any other costs (covered by NSF grant)</t>
      </is>
    </oc>
    <nc r="D30"/>
    <odxf>
      <font>
        <color indexed="10"/>
      </font>
    </odxf>
    <ndxf>
      <font>
        <sz val="10"/>
        <color auto="1"/>
        <name val="Verdana"/>
        <scheme val="none"/>
      </font>
    </ndxf>
  </rcc>
  <rfmt sheetId="1" sqref="E30" start="0" length="0">
    <dxf>
      <font>
        <sz val="10"/>
        <color auto="1"/>
        <name val="Verdana"/>
        <scheme val="none"/>
      </font>
      <numFmt numFmtId="0" formatCode="General"/>
    </dxf>
  </rfmt>
  <rfmt sheetId="1" sqref="F30" start="0" length="0">
    <dxf>
      <font>
        <sz val="10"/>
        <color auto="1"/>
        <name val="Verdana"/>
        <scheme val="none"/>
      </font>
    </dxf>
  </rfmt>
  <rfmt sheetId="1" sqref="G30" start="0" length="0">
    <dxf>
      <numFmt numFmtId="0" formatCode="General"/>
    </dxf>
  </rfmt>
  <rcc rId="606" sId="1" odxf="1" dxf="1">
    <oc r="D31" t="inlineStr">
      <is>
        <t>CUP for subscriptions</t>
        <phoneticPr fontId="9" type="noConversion"/>
      </is>
    </oc>
    <nc r="D31"/>
    <odxf>
      <font>
        <color indexed="10"/>
      </font>
    </odxf>
    <ndxf>
      <font>
        <sz val="10"/>
        <color auto="1"/>
        <name val="Verdana"/>
        <scheme val="none"/>
      </font>
    </ndxf>
  </rcc>
  <rfmt sheetId="1" sqref="E31" start="0" length="0">
    <dxf>
      <font>
        <sz val="10"/>
        <color auto="1"/>
        <name val="Verdana"/>
        <scheme val="none"/>
      </font>
      <numFmt numFmtId="0" formatCode="General"/>
    </dxf>
  </rfmt>
  <rfmt sheetId="1" sqref="F31" start="0" length="0">
    <dxf>
      <font>
        <sz val="10"/>
        <color auto="1"/>
        <name val="Verdana"/>
        <scheme val="none"/>
      </font>
    </dxf>
  </rfmt>
  <rfmt sheetId="1" sqref="G31" start="0" length="0">
    <dxf>
      <numFmt numFmtId="0" formatCode="General"/>
    </dxf>
  </rfmt>
  <rcc rId="607" sId="1" odxf="1" dxf="1">
    <oc r="D32" t="inlineStr">
      <is>
        <t>merch/printing</t>
        <phoneticPr fontId="9" type="noConversion"/>
      </is>
    </oc>
    <nc r="D32"/>
    <odxf>
      <font>
        <color indexed="10"/>
      </font>
    </odxf>
    <ndxf>
      <font>
        <sz val="10"/>
        <color auto="1"/>
        <name val="Verdana"/>
        <scheme val="none"/>
      </font>
    </ndxf>
  </rcc>
  <rfmt sheetId="1" sqref="E32" start="0" length="0">
    <dxf>
      <font>
        <sz val="10"/>
        <color auto="1"/>
        <name val="Verdana"/>
        <scheme val="none"/>
      </font>
      <numFmt numFmtId="0" formatCode="General"/>
    </dxf>
  </rfmt>
  <rfmt sheetId="1" sqref="F32" start="0" length="0">
    <dxf>
      <font>
        <sz val="10"/>
        <color auto="1"/>
        <name val="Verdana"/>
        <scheme val="none"/>
      </font>
    </dxf>
  </rfmt>
  <rfmt sheetId="1" sqref="G32" start="0" length="0">
    <dxf>
      <numFmt numFmtId="0" formatCode="General"/>
    </dxf>
  </rfmt>
  <rfmt sheetId="1" sqref="D33" start="0" length="0">
    <dxf>
      <font>
        <sz val="10"/>
        <color auto="1"/>
        <name val="Verdana"/>
        <scheme val="none"/>
      </font>
    </dxf>
  </rfmt>
  <rfmt sheetId="1" sqref="E33" start="0" length="0">
    <dxf>
      <font>
        <sz val="10"/>
        <color auto="1"/>
        <name val="Verdana"/>
        <scheme val="none"/>
      </font>
      <numFmt numFmtId="0" formatCode="General"/>
    </dxf>
  </rfmt>
  <rfmt sheetId="1" sqref="F33" start="0" length="0">
    <dxf>
      <font>
        <sz val="10"/>
        <color auto="1"/>
        <name val="Verdana"/>
        <scheme val="none"/>
      </font>
    </dxf>
  </rfmt>
  <rfmt sheetId="1" sqref="G33" start="0" length="0">
    <dxf>
      <numFmt numFmtId="0" formatCode="General"/>
    </dxf>
  </rfmt>
  <rcc rId="608" sId="1">
    <oc r="D23" t="inlineStr">
      <is>
        <t>*NOTE: Add in const for LVC subscription for invited speakers, workshop presenters, Gillian? too.</t>
      </is>
    </oc>
    <nc r="D23" t="inlineStr">
      <is>
        <t>*NOTE: Add in cost for LVC subscription for invited speakers, workshop presenters, Gillian</t>
        <phoneticPr fontId="9" type="noConversion"/>
      </is>
    </nc>
  </rcc>
  <rcc rId="609" sId="2">
    <oc r="C4" t="inlineStr">
      <is>
        <t>SS lab for MEM workshop</t>
        <phoneticPr fontId="9" type="noConversion"/>
      </is>
    </oc>
    <nc r="C4" t="inlineStr">
      <is>
        <t xml:space="preserve"> lab for MEM workshop</t>
        <phoneticPr fontId="9" type="noConversion"/>
      </is>
    </nc>
  </rcc>
  <rcc rId="610" sId="2">
    <oc r="C5" t="inlineStr">
      <is>
        <t>UC 240 for workshops &amp; lunch [housekeeping, AV]</t>
      </is>
    </oc>
    <nc r="C5" t="inlineStr">
      <is>
        <t>classroom for workshops &amp; lunch [housekeeping, AV]</t>
        <phoneticPr fontId="9" type="noConversion"/>
      </is>
    </nc>
  </rcc>
  <rcc rId="611" sId="2">
    <oc r="C6" t="inlineStr">
      <is>
        <t>UC 244 workshop &amp; lunch [ no cost]</t>
      </is>
    </oc>
    <nc r="C6" t="inlineStr">
      <is>
        <t>classroom workshop &amp; lunch [ no cost]</t>
        <phoneticPr fontId="9" type="noConversion"/>
      </is>
    </nc>
  </rcc>
  <rcc rId="612" sId="2">
    <oc r="C8" t="inlineStr">
      <is>
        <t>UC room for afternoon sessions [housekeeping, security] still to add AV</t>
      </is>
    </oc>
    <nc r="C8" t="inlineStr">
      <is>
        <t>classroom for afternoon sessions [housekeeping, security] still to add AV</t>
        <phoneticPr fontId="9" type="noConversion"/>
      </is>
    </nc>
  </rcc>
  <rcc rId="613" sId="2">
    <oc r="C9" t="inlineStr">
      <is>
        <t>Med Sci auditorium for Shana [housekeeping]</t>
      </is>
    </oc>
    <nc r="C9" t="inlineStr">
      <is>
        <t>auditorium for plenary [housekeeping]</t>
        <phoneticPr fontId="9" type="noConversion"/>
      </is>
    </nc>
  </rcc>
  <rcc rId="614" sId="3">
    <oc r="C3" t="inlineStr">
      <is>
        <t>charged to LIN Dept</t>
        <phoneticPr fontId="9" type="noConversion"/>
      </is>
    </oc>
    <nc r="C3"/>
  </rcc>
  <rcc rId="615" sId="3">
    <oc r="C6" t="inlineStr">
      <is>
        <t>charged to LIN AmEx</t>
        <phoneticPr fontId="9" type="noConversion"/>
      </is>
    </oc>
    <nc r="C6"/>
  </rcc>
  <rcc rId="616" sId="3">
    <oc r="D7" t="inlineStr">
      <is>
        <t>from final bill</t>
        <phoneticPr fontId="9" type="noConversion"/>
      </is>
    </oc>
    <nc r="D7"/>
  </rcc>
  <rcc rId="617" sId="3">
    <oc r="D8" t="inlineStr">
      <is>
        <t>from final bill</t>
        <phoneticPr fontId="9" type="noConversion"/>
      </is>
    </oc>
    <nc r="D8"/>
  </rcc>
  <rcc rId="618" sId="3">
    <oc r="D11" t="inlineStr">
      <is>
        <t>from final bill</t>
        <phoneticPr fontId="9" type="noConversion"/>
      </is>
    </oc>
    <nc r="D11"/>
  </rcc>
  <rcc rId="619" sId="3">
    <oc r="D12" t="inlineStr">
      <is>
        <t>from final bill</t>
        <phoneticPr fontId="9" type="noConversion"/>
      </is>
    </oc>
    <nc r="D12"/>
  </rcc>
  <rcc rId="620" sId="3">
    <oc r="C1" t="inlineStr">
      <is>
        <t>TOTAL COST (excluding HH)</t>
        <phoneticPr fontId="9" type="noConversion"/>
      </is>
    </oc>
    <nc r="C1" t="inlineStr">
      <is>
        <t>TOTAL COST non-Hart House charges)</t>
        <phoneticPr fontId="9" type="noConversion"/>
      </is>
    </nc>
  </rcc>
  <rcc rId="621" sId="3">
    <oc r="C14" t="inlineStr">
      <is>
        <t>charged to TD account</t>
        <phoneticPr fontId="9" type="noConversion"/>
      </is>
    </oc>
    <nc r="C14"/>
  </rcc>
  <rcc rId="622" sId="3">
    <oc r="C15" t="inlineStr">
      <is>
        <t>charged to LIN Dept</t>
        <phoneticPr fontId="9" type="noConversion"/>
      </is>
    </oc>
    <nc r="C15"/>
  </rcc>
  <rcc rId="623" sId="3">
    <oc r="A15" t="inlineStr">
      <is>
        <t>Gallery Grill lunch for guests</t>
        <phoneticPr fontId="9" type="noConversion"/>
      </is>
    </oc>
    <nc r="A15" t="inlineStr">
      <is>
        <t xml:space="preserve"> lunch for guests</t>
        <phoneticPr fontId="9" type="noConversion"/>
      </is>
    </nc>
  </rcc>
  <rcc rId="624" sId="3">
    <oc r="E15" t="inlineStr">
      <is>
        <t>maybe subtract out alcohol cost:</t>
      </is>
    </oc>
    <nc r="E15"/>
  </rcc>
  <rcc rId="625" sId="3">
    <oc r="G15">
      <f>12+14+12+6</f>
    </oc>
    <nc r="G15"/>
  </rcc>
  <rcc rId="626" sId="3">
    <oc r="H15" t="inlineStr">
      <is>
        <t>and reimb.:</t>
      </is>
    </oc>
    <nc r="H15"/>
  </rcc>
  <rcc rId="627" sId="3">
    <oc r="I15">
      <f>B15-G15</f>
    </oc>
    <nc r="I15"/>
  </rcc>
  <rfmt sheetId="3" sqref="B15" start="0" length="0">
    <dxf>
      <fill>
        <patternFill patternType="none"/>
      </fill>
    </dxf>
  </rfmt>
  <rcc rId="628" sId="3" odxf="1" dxf="1">
    <oc r="A16" t="inlineStr">
      <is>
        <t>HH details (already included in total estimate)</t>
        <phoneticPr fontId="9" type="noConversion"/>
      </is>
    </oc>
    <nc r="A16"/>
    <odxf>
      <font>
        <u/>
        <color indexed="55"/>
      </font>
    </odxf>
    <ndxf>
      <font>
        <u val="none"/>
        <sz val="10"/>
        <color auto="1"/>
        <name val="Verdana"/>
        <scheme val="none"/>
      </font>
    </ndxf>
  </rcc>
  <rcc rId="629" sId="3" odxf="1" dxf="1">
    <oc r="A17" t="inlineStr">
      <is>
        <t>Should you wish to have this event catered, the catering minimum that we ask</t>
      </is>
    </oc>
    <nc r="A17"/>
    <odxf>
      <font>
        <color indexed="23"/>
      </font>
    </odxf>
    <ndxf>
      <font>
        <sz val="10"/>
        <color auto="1"/>
        <name val="Verdana"/>
        <scheme val="none"/>
      </font>
    </ndxf>
  </rcc>
  <rfmt sheetId="3" sqref="B17" start="0" length="0">
    <dxf>
      <font>
        <sz val="10"/>
        <color auto="1"/>
        <name val="Verdana"/>
        <scheme val="none"/>
      </font>
    </dxf>
  </rfmt>
  <rcc rId="630" sId="3" odxf="1" dxf="1">
    <oc r="C17" t="inlineStr">
      <is>
        <t># of people</t>
        <phoneticPr fontId="9" type="noConversion"/>
      </is>
    </oc>
    <nc r="C17"/>
    <odxf>
      <font>
        <color indexed="23"/>
      </font>
      <fill>
        <patternFill patternType="solid">
          <bgColor indexed="41"/>
        </patternFill>
      </fill>
    </odxf>
    <ndxf>
      <font>
        <sz val="10"/>
        <color auto="1"/>
        <name val="Verdana"/>
        <scheme val="none"/>
      </font>
      <fill>
        <patternFill patternType="none">
          <bgColor indexed="65"/>
        </patternFill>
      </fill>
    </ndxf>
  </rcc>
  <rcc rId="631" sId="3" odxf="1" dxf="1">
    <oc r="D17">
      <v>400</v>
    </oc>
    <nc r="D17"/>
    <odxf>
      <font>
        <color indexed="23"/>
      </font>
      <fill>
        <patternFill patternType="solid">
          <bgColor indexed="41"/>
        </patternFill>
      </fill>
    </odxf>
    <ndxf>
      <font>
        <sz val="10"/>
        <color auto="1"/>
        <name val="Verdana"/>
        <scheme val="none"/>
      </font>
      <fill>
        <patternFill patternType="none">
          <bgColor indexed="65"/>
        </patternFill>
      </fill>
    </ndxf>
  </rcc>
  <rcc rId="632" sId="3" odxf="1" dxf="1">
    <oc r="E17" t="inlineStr">
      <is>
        <t>Friday, Saturday</t>
        <phoneticPr fontId="9" type="noConversion"/>
      </is>
    </oc>
    <nc r="E17"/>
    <odxf>
      <font>
        <color indexed="23"/>
      </font>
    </odxf>
    <ndxf>
      <font>
        <sz val="10"/>
        <color auto="1"/>
        <name val="Verdana"/>
        <scheme val="none"/>
      </font>
    </ndxf>
  </rcc>
  <rfmt sheetId="3" sqref="F17" start="0" length="0">
    <dxf>
      <font>
        <sz val="10"/>
        <color auto="1"/>
        <name val="Verdana"/>
        <scheme val="none"/>
      </font>
    </dxf>
  </rfmt>
  <rcc rId="633" sId="3" odxf="1" dxf="1">
    <oc r="A18" t="inlineStr">
      <is>
        <t>that you please spend before Service Charge (18%) +HST is</t>
      </is>
    </oc>
    <nc r="A18"/>
    <odxf>
      <font>
        <color indexed="23"/>
      </font>
    </odxf>
    <ndxf>
      <font>
        <sz val="10"/>
        <color auto="1"/>
        <name val="Verdana"/>
        <scheme val="none"/>
      </font>
    </ndxf>
  </rcc>
  <rfmt sheetId="3" sqref="B18" start="0" length="0">
    <dxf>
      <font>
        <sz val="10"/>
        <color auto="1"/>
        <name val="Verdana"/>
        <scheme val="none"/>
      </font>
    </dxf>
  </rfmt>
  <rcc rId="634" sId="3" odxf="1" dxf="1">
    <oc r="C18" t="inlineStr">
      <is>
        <t>(1 serving ea.)</t>
        <phoneticPr fontId="9" type="noConversion"/>
      </is>
    </oc>
    <nc r="C18"/>
    <odxf>
      <font>
        <color indexed="23"/>
      </font>
      <fill>
        <patternFill patternType="solid">
          <bgColor indexed="41"/>
        </patternFill>
      </fill>
    </odxf>
    <ndxf>
      <font>
        <sz val="10"/>
        <color auto="1"/>
        <name val="Verdana"/>
        <scheme val="none"/>
      </font>
      <fill>
        <patternFill patternType="none">
          <bgColor indexed="65"/>
        </patternFill>
      </fill>
    </ndxf>
  </rcc>
  <rcc rId="635" sId="3" odxf="1" dxf="1">
    <oc r="D18">
      <v>300</v>
    </oc>
    <nc r="D18"/>
    <odxf>
      <font>
        <color indexed="23"/>
      </font>
      <fill>
        <patternFill patternType="solid">
          <bgColor indexed="41"/>
        </patternFill>
      </fill>
    </odxf>
    <ndxf>
      <font>
        <sz val="10"/>
        <color auto="1"/>
        <name val="Verdana"/>
        <scheme val="none"/>
      </font>
      <fill>
        <patternFill patternType="none">
          <bgColor indexed="65"/>
        </patternFill>
      </fill>
    </ndxf>
  </rcc>
  <rcc rId="636" sId="3" odxf="1" dxf="1">
    <oc r="E18" t="inlineStr">
      <is>
        <t>Thursday</t>
        <phoneticPr fontId="9" type="noConversion"/>
      </is>
    </oc>
    <nc r="E18"/>
    <odxf>
      <font>
        <color indexed="23"/>
      </font>
    </odxf>
    <ndxf>
      <font>
        <sz val="10"/>
        <color auto="1"/>
        <name val="Verdana"/>
        <scheme val="none"/>
      </font>
    </ndxf>
  </rcc>
  <rfmt sheetId="3" sqref="F18" start="0" length="0">
    <dxf>
      <font>
        <sz val="10"/>
        <color auto="1"/>
        <name val="Verdana"/>
        <scheme val="none"/>
      </font>
    </dxf>
  </rfmt>
  <rfmt sheetId="3" sqref="A19" start="0" length="0">
    <dxf>
      <font>
        <sz val="10"/>
        <color auto="1"/>
        <name val="Verdana"/>
        <scheme val="none"/>
      </font>
    </dxf>
  </rfmt>
  <rfmt sheetId="3" sqref="B19" start="0" length="0">
    <dxf>
      <font>
        <sz val="10"/>
        <color auto="1"/>
        <name val="Verdana"/>
        <scheme val="none"/>
      </font>
    </dxf>
  </rfmt>
  <rcc rId="637" sId="3" odxf="1" dxf="1">
    <oc r="C19" t="inlineStr">
      <is>
        <t>This is a LOW ESTIMATE</t>
        <phoneticPr fontId="9" type="noConversion"/>
      </is>
    </oc>
    <nc r="C19"/>
    <odxf>
      <font>
        <color indexed="23"/>
      </font>
      <fill>
        <patternFill patternType="solid">
          <bgColor indexed="41"/>
        </patternFill>
      </fill>
    </odxf>
    <ndxf>
      <font>
        <sz val="10"/>
        <color auto="1"/>
        <name val="Verdana"/>
        <scheme val="none"/>
      </font>
      <fill>
        <patternFill patternType="none">
          <bgColor indexed="65"/>
        </patternFill>
      </fill>
    </ndxf>
  </rcc>
  <rfmt sheetId="3" sqref="D19" start="0" length="0">
    <dxf>
      <font>
        <sz val="10"/>
        <color auto="1"/>
        <name val="Verdana"/>
        <scheme val="none"/>
      </font>
      <fill>
        <patternFill patternType="none">
          <bgColor indexed="65"/>
        </patternFill>
      </fill>
    </dxf>
  </rfmt>
  <rfmt sheetId="3" sqref="E19" start="0" length="0">
    <dxf>
      <font>
        <sz val="10"/>
        <color auto="1"/>
        <name val="Verdana"/>
        <scheme val="none"/>
      </font>
    </dxf>
  </rfmt>
  <rfmt sheetId="3" sqref="F19" start="0" length="0">
    <dxf>
      <font>
        <sz val="10"/>
        <color auto="1"/>
        <name val="Verdana"/>
        <scheme val="none"/>
      </font>
    </dxf>
  </rfmt>
  <rcc rId="638" sId="3" odxf="1" dxf="1">
    <oc r="A20" t="inlineStr">
      <is>
        <t>Coffee/Refreshment: $550.00</t>
      </is>
    </oc>
    <nc r="A20"/>
    <odxf>
      <font>
        <color indexed="23"/>
      </font>
    </odxf>
    <ndxf>
      <font>
        <sz val="10"/>
        <color auto="1"/>
        <name val="Verdana"/>
        <scheme val="none"/>
      </font>
    </ndxf>
  </rcc>
  <rfmt sheetId="3" sqref="B20" start="0" length="0">
    <dxf>
      <font>
        <sz val="10"/>
        <color auto="1"/>
        <name val="Verdana"/>
        <scheme val="none"/>
      </font>
    </dxf>
  </rfmt>
  <rfmt sheetId="3" sqref="C20" start="0" length="0">
    <dxf>
      <font>
        <sz val="10"/>
        <color auto="1"/>
        <name val="Verdana"/>
        <scheme val="none"/>
      </font>
    </dxf>
  </rfmt>
  <rfmt sheetId="3" sqref="D20" start="0" length="0">
    <dxf>
      <font>
        <sz val="10"/>
        <color auto="1"/>
        <name val="Verdana"/>
        <scheme val="none"/>
      </font>
    </dxf>
  </rfmt>
  <rfmt sheetId="3" sqref="E20" start="0" length="0">
    <dxf>
      <font>
        <sz val="10"/>
        <color auto="1"/>
        <name val="Verdana"/>
        <scheme val="none"/>
      </font>
    </dxf>
  </rfmt>
  <rfmt sheetId="3" sqref="F20" start="0" length="0">
    <dxf>
      <font>
        <sz val="10"/>
        <color auto="1"/>
        <name val="Verdana"/>
        <scheme val="none"/>
      </font>
    </dxf>
  </rfmt>
  <rcc rId="639" sId="3" odxf="1" dxf="1">
    <oc r="A21" t="inlineStr">
      <is>
        <t>Reception: $1650.00</t>
      </is>
    </oc>
    <nc r="A21"/>
    <odxf>
      <font>
        <color indexed="23"/>
      </font>
    </odxf>
    <ndxf>
      <font>
        <sz val="10"/>
        <color auto="1"/>
        <name val="Verdana"/>
        <scheme val="none"/>
      </font>
    </ndxf>
  </rcc>
  <rfmt sheetId="3" sqref="B21" start="0" length="0">
    <dxf>
      <font>
        <sz val="10"/>
        <color auto="1"/>
        <name val="Verdana"/>
        <scheme val="none"/>
      </font>
    </dxf>
  </rfmt>
  <rfmt sheetId="3" sqref="C21" start="0" length="0">
    <dxf>
      <font>
        <sz val="10"/>
        <color auto="1"/>
        <name val="Verdana"/>
        <scheme val="none"/>
      </font>
    </dxf>
  </rfmt>
  <rfmt sheetId="3" sqref="D21" start="0" length="0">
    <dxf>
      <font>
        <sz val="10"/>
        <color auto="1"/>
        <name val="Verdana"/>
        <scheme val="none"/>
      </font>
    </dxf>
  </rfmt>
  <rfmt sheetId="3" sqref="E21" start="0" length="0">
    <dxf>
      <font>
        <sz val="10"/>
        <color auto="1"/>
        <name val="Verdana"/>
        <scheme val="none"/>
      </font>
    </dxf>
  </rfmt>
  <rfmt sheetId="3" sqref="F21" start="0" length="0">
    <dxf>
      <font>
        <sz val="10"/>
        <color auto="1"/>
        <name val="Verdana"/>
        <scheme val="none"/>
      </font>
    </dxf>
  </rfmt>
  <rcc rId="640" sId="3" odxf="1" dxf="1">
    <oc r="A22" t="inlineStr">
      <is>
        <t>Day Meal: $2250.00</t>
      </is>
    </oc>
    <nc r="A22"/>
    <odxf>
      <font>
        <strike/>
        <color indexed="23"/>
      </font>
    </odxf>
    <ndxf>
      <font>
        <strike val="0"/>
        <sz val="10"/>
        <color auto="1"/>
        <name val="Verdana"/>
        <scheme val="none"/>
      </font>
    </ndxf>
  </rcc>
  <rfmt sheetId="3" sqref="B22" start="0" length="0">
    <dxf>
      <font>
        <sz val="10"/>
        <color auto="1"/>
        <name val="Verdana"/>
        <scheme val="none"/>
      </font>
    </dxf>
  </rfmt>
  <rfmt sheetId="3" sqref="C22" start="0" length="0">
    <dxf>
      <font>
        <sz val="10"/>
        <color auto="1"/>
        <name val="Verdana"/>
        <scheme val="none"/>
      </font>
    </dxf>
  </rfmt>
  <rfmt sheetId="3" sqref="D22" start="0" length="0">
    <dxf>
      <font>
        <sz val="10"/>
        <color auto="1"/>
        <name val="Verdana"/>
        <scheme val="none"/>
      </font>
    </dxf>
  </rfmt>
  <rfmt sheetId="3" sqref="E22" start="0" length="0">
    <dxf>
      <font>
        <sz val="10"/>
        <color auto="1"/>
        <name val="Verdana"/>
        <scheme val="none"/>
      </font>
    </dxf>
  </rfmt>
  <rfmt sheetId="3" sqref="F22" start="0" length="0">
    <dxf>
      <font>
        <sz val="10"/>
        <color auto="1"/>
        <name val="Verdana"/>
        <scheme val="none"/>
      </font>
    </dxf>
  </rfmt>
  <rcc rId="641" sId="3" odxf="1" dxf="1">
    <oc r="A23" t="inlineStr">
      <is>
        <t>Evening Meal: $3900.00</t>
      </is>
    </oc>
    <nc r="A23"/>
    <odxf>
      <font>
        <strike/>
        <color indexed="23"/>
      </font>
    </odxf>
    <ndxf>
      <font>
        <strike val="0"/>
        <sz val="10"/>
        <color auto="1"/>
        <name val="Verdana"/>
        <scheme val="none"/>
      </font>
    </ndxf>
  </rcc>
  <rfmt sheetId="3" sqref="B23" start="0" length="0">
    <dxf>
      <font>
        <sz val="10"/>
        <color auto="1"/>
        <name val="Verdana"/>
        <scheme val="none"/>
      </font>
    </dxf>
  </rfmt>
  <rfmt sheetId="3" sqref="C23" start="0" length="0">
    <dxf>
      <font>
        <sz val="10"/>
        <color auto="1"/>
        <name val="Verdana"/>
        <scheme val="none"/>
      </font>
    </dxf>
  </rfmt>
  <rfmt sheetId="3" sqref="D23" start="0" length="0">
    <dxf>
      <font>
        <sz val="10"/>
        <color auto="1"/>
        <name val="Verdana"/>
        <scheme val="none"/>
      </font>
    </dxf>
  </rfmt>
  <rfmt sheetId="3" sqref="E23" start="0" length="0">
    <dxf>
      <font>
        <sz val="10"/>
        <color auto="1"/>
        <name val="Verdana"/>
        <scheme val="none"/>
      </font>
    </dxf>
  </rfmt>
  <rfmt sheetId="3" sqref="F23" start="0" length="0">
    <dxf>
      <font>
        <sz val="10"/>
        <color auto="1"/>
        <name val="Verdana"/>
        <scheme val="none"/>
      </font>
    </dxf>
  </rfmt>
  <rfmt sheetId="3" sqref="A24" start="0" length="0">
    <dxf>
      <font>
        <sz val="10"/>
        <color auto="1"/>
        <name val="Verdana"/>
        <scheme val="none"/>
      </font>
    </dxf>
  </rfmt>
  <rfmt sheetId="3" sqref="B24" start="0" length="0">
    <dxf>
      <font>
        <sz val="10"/>
        <color auto="1"/>
        <name val="Verdana"/>
        <scheme val="none"/>
      </font>
    </dxf>
  </rfmt>
  <rfmt sheetId="3" sqref="C24" start="0" length="0">
    <dxf>
      <font>
        <sz val="10"/>
        <color auto="1"/>
        <name val="Verdana"/>
        <scheme val="none"/>
      </font>
    </dxf>
  </rfmt>
  <rfmt sheetId="3" sqref="D24" start="0" length="0">
    <dxf>
      <font>
        <sz val="10"/>
        <color auto="1"/>
        <name val="Verdana"/>
        <scheme val="none"/>
      </font>
    </dxf>
  </rfmt>
  <rfmt sheetId="3" sqref="E24" start="0" length="0">
    <dxf>
      <font>
        <sz val="10"/>
        <color auto="1"/>
        <name val="Verdana"/>
        <scheme val="none"/>
      </font>
    </dxf>
  </rfmt>
  <rfmt sheetId="3" sqref="F24" start="0" length="0">
    <dxf>
      <font>
        <sz val="10"/>
        <color auto="1"/>
        <name val="Verdana"/>
        <scheme val="none"/>
      </font>
    </dxf>
  </rfmt>
  <rfmt sheetId="3" sqref="A25" start="0" length="0">
    <dxf>
      <font>
        <sz val="10"/>
        <color auto="1"/>
        <name val="Verdana"/>
        <scheme val="none"/>
      </font>
    </dxf>
  </rfmt>
  <rfmt sheetId="3" sqref="B25" start="0" length="0">
    <dxf>
      <font>
        <sz val="10"/>
        <color auto="1"/>
        <name val="Verdana"/>
        <scheme val="none"/>
      </font>
    </dxf>
  </rfmt>
  <rfmt sheetId="3" sqref="C25" start="0" length="0">
    <dxf>
      <font>
        <sz val="10"/>
        <color auto="1"/>
        <name val="Verdana"/>
        <scheme val="none"/>
      </font>
    </dxf>
  </rfmt>
  <rfmt sheetId="3" sqref="D25" start="0" length="0">
    <dxf>
      <font>
        <sz val="10"/>
        <color auto="1"/>
        <name val="Verdana"/>
        <scheme val="none"/>
      </font>
    </dxf>
  </rfmt>
  <rfmt sheetId="3" sqref="E25" start="0" length="0">
    <dxf>
      <font>
        <sz val="10"/>
        <color auto="1"/>
        <name val="Verdana"/>
        <scheme val="none"/>
      </font>
    </dxf>
  </rfmt>
  <rfmt sheetId="3" sqref="F25" start="0" length="0">
    <dxf>
      <font>
        <sz val="10"/>
        <color auto="1"/>
        <name val="Verdana"/>
        <scheme val="none"/>
      </font>
    </dxf>
  </rfmt>
  <rcc rId="642" sId="3" odxf="1" dxf="1">
    <oc r="A26" t="inlineStr">
      <is>
        <t>Menus/prices are in .docs</t>
        <phoneticPr fontId="9" type="noConversion"/>
      </is>
    </oc>
    <nc r="A26"/>
    <odxf>
      <font>
        <color indexed="23"/>
      </font>
    </odxf>
    <ndxf>
      <font>
        <sz val="10"/>
        <color auto="1"/>
        <name val="Verdana"/>
        <scheme val="none"/>
      </font>
    </ndxf>
  </rcc>
  <rfmt sheetId="3" sqref="B26" start="0" length="0">
    <dxf>
      <font>
        <sz val="10"/>
        <color auto="1"/>
        <name val="Verdana"/>
        <scheme val="none"/>
      </font>
    </dxf>
  </rfmt>
  <rfmt sheetId="3" sqref="C26" start="0" length="0">
    <dxf>
      <font>
        <sz val="10"/>
        <color auto="1"/>
        <name val="Verdana"/>
        <scheme val="none"/>
      </font>
    </dxf>
  </rfmt>
  <rfmt sheetId="3" sqref="D26" start="0" length="0">
    <dxf>
      <font>
        <sz val="10"/>
        <color auto="1"/>
        <name val="Verdana"/>
        <scheme val="none"/>
      </font>
    </dxf>
  </rfmt>
  <rfmt sheetId="3" sqref="E26" start="0" length="0">
    <dxf>
      <font>
        <sz val="10"/>
        <color auto="1"/>
        <name val="Verdana"/>
        <scheme val="none"/>
      </font>
    </dxf>
  </rfmt>
  <rfmt sheetId="3" sqref="F26" start="0" length="0">
    <dxf>
      <font>
        <sz val="10"/>
        <color auto="1"/>
        <name val="Verdana"/>
        <scheme val="none"/>
      </font>
    </dxf>
  </rfmt>
  <rcc rId="643" sId="3" odxf="1" dxf="1">
    <oc r="A27" t="inlineStr">
      <is>
        <t xml:space="preserve"> Refreshment Menu</t>
      </is>
    </oc>
    <nc r="A27"/>
    <odxf>
      <font>
        <b/>
        <sz val="14"/>
        <color indexed="23"/>
        <name val="Palatino Linotype"/>
        <scheme val="none"/>
      </font>
      <alignment horizontal="left" readingOrder="0"/>
    </odxf>
    <ndxf>
      <font>
        <b val="0"/>
        <sz val="10"/>
        <color auto="1"/>
        <name val="Verdana"/>
        <scheme val="none"/>
      </font>
      <alignment horizontal="general" readingOrder="0"/>
    </ndxf>
  </rcc>
  <rfmt sheetId="3" sqref="B27" start="0" length="0">
    <dxf>
      <font>
        <sz val="10"/>
        <color auto="1"/>
        <name val="Verdana"/>
        <scheme val="none"/>
      </font>
    </dxf>
  </rfmt>
  <rfmt sheetId="3" sqref="C27" start="0" length="0">
    <dxf>
      <font>
        <sz val="10"/>
        <color auto="1"/>
        <name val="Verdana"/>
        <scheme val="none"/>
      </font>
    </dxf>
  </rfmt>
  <rfmt sheetId="3" sqref="D27" start="0" length="0">
    <dxf>
      <font>
        <sz val="10"/>
        <color auto="1"/>
        <name val="Verdana"/>
        <scheme val="none"/>
      </font>
    </dxf>
  </rfmt>
  <rfmt sheetId="3" sqref="E27" start="0" length="0">
    <dxf>
      <font>
        <sz val="10"/>
        <color auto="1"/>
        <name val="Verdana"/>
        <scheme val="none"/>
      </font>
    </dxf>
  </rfmt>
  <rfmt sheetId="3" sqref="F27" start="0" length="0">
    <dxf>
      <font>
        <sz val="10"/>
        <color auto="1"/>
        <name val="Verdana"/>
        <scheme val="none"/>
      </font>
    </dxf>
  </rfmt>
  <rcc rId="644" sId="3" odxf="1" dxf="1">
    <oc r="A28" t="inlineStr">
      <is>
        <t>Beverages</t>
      </is>
    </oc>
    <nc r="A28"/>
    <odxf>
      <font>
        <b/>
        <sz val="12"/>
        <color indexed="23"/>
        <name val="Palatino Linotype"/>
        <scheme val="none"/>
      </font>
      <alignment horizontal="left" readingOrder="0"/>
    </odxf>
    <ndxf>
      <font>
        <b val="0"/>
        <sz val="10"/>
        <color auto="1"/>
        <name val="Verdana"/>
        <scheme val="none"/>
      </font>
      <alignment horizontal="general" readingOrder="0"/>
    </ndxf>
  </rcc>
  <rcc rId="645" sId="3" odxf="1" dxf="1">
    <oc r="B28" t="inlineStr">
      <is>
        <t>Price/unit</t>
        <phoneticPr fontId="9" type="noConversion"/>
      </is>
    </oc>
    <nc r="B28"/>
    <odxf>
      <font>
        <color indexed="23"/>
      </font>
    </odxf>
    <ndxf>
      <font>
        <sz val="10"/>
        <color auto="1"/>
        <name val="Verdana"/>
        <scheme val="none"/>
      </font>
    </ndxf>
  </rcc>
  <rcc rId="646" sId="3" odxf="1" dxf="1">
    <oc r="C28" t="inlineStr">
      <is>
        <t>Price+Service+HST</t>
        <phoneticPr fontId="9" type="noConversion"/>
      </is>
    </oc>
    <nc r="C28"/>
    <odxf>
      <font>
        <color indexed="23"/>
      </font>
    </odxf>
    <ndxf>
      <font>
        <sz val="10"/>
        <color auto="1"/>
        <name val="Verdana"/>
        <scheme val="none"/>
      </font>
    </ndxf>
  </rcc>
  <rcc rId="647" sId="3" odxf="1" dxf="1">
    <oc r="D28" t="inlineStr">
      <is>
        <t>Price/break</t>
        <phoneticPr fontId="9" type="noConversion"/>
      </is>
    </oc>
    <nc r="D28"/>
    <odxf>
      <font>
        <color indexed="23"/>
      </font>
    </odxf>
    <ndxf>
      <font>
        <sz val="10"/>
        <color auto="1"/>
        <name val="Verdana"/>
        <scheme val="none"/>
      </font>
    </ndxf>
  </rcc>
  <rfmt sheetId="3" sqref="E28" start="0" length="0">
    <dxf>
      <font>
        <sz val="10"/>
        <color auto="1"/>
        <name val="Verdana"/>
        <scheme val="none"/>
      </font>
    </dxf>
  </rfmt>
  <rfmt sheetId="3" sqref="F28" start="0" length="0">
    <dxf>
      <font>
        <sz val="10"/>
        <color auto="1"/>
        <name val="Verdana"/>
        <scheme val="none"/>
      </font>
    </dxf>
  </rfmt>
  <rcc rId="648" sId="3" odxf="1" dxf="1">
    <oc r="A29" t="inlineStr">
      <is>
        <r>
          <t xml:space="preserve">Mountain View Fair Trade Regular &amp; Decaffeinated Coffee &amp; Red Rose Tea </t>
        </r>
        <r>
          <rPr>
            <sz val="10"/>
            <rFont val="Verdana"/>
          </rPr>
          <t>$2.50/cup</t>
        </r>
      </is>
    </oc>
    <nc r="A29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49" sId="3" odxf="1" dxf="1">
    <oc r="B29" t="inlineStr">
      <is>
        <t>$2.50</t>
      </is>
    </oc>
    <nc r="B29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50" sId="3" odxf="1" dxf="1">
    <oc r="C29">
      <f>(B29*1.18)+(B29*1.13)</f>
    </oc>
    <nc r="C29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51" sId="3" odxf="1" dxf="1">
    <oc r="D29">
      <f>D17*C29</f>
    </oc>
    <nc r="D29"/>
    <odxf>
      <font>
        <color indexed="23"/>
      </font>
      <numFmt numFmtId="167" formatCode="&quot;$&quot;#,##0"/>
    </odxf>
    <ndxf>
      <font>
        <sz val="10"/>
        <color auto="1"/>
        <name val="Verdana"/>
        <scheme val="none"/>
      </font>
      <numFmt numFmtId="0" formatCode="General"/>
    </ndxf>
  </rcc>
  <rfmt sheetId="3" sqref="E29" start="0" length="0">
    <dxf>
      <font>
        <sz val="10"/>
        <color auto="1"/>
        <name val="Verdana"/>
        <scheme val="none"/>
      </font>
    </dxf>
  </rfmt>
  <rfmt sheetId="3" sqref="F29" start="0" length="0">
    <dxf>
      <font>
        <sz val="10"/>
        <color auto="1"/>
        <name val="Verdana"/>
        <scheme val="none"/>
      </font>
    </dxf>
  </rfmt>
  <rcc rId="652" sId="3" odxf="1" dxf="1">
    <oc r="A30" t="inlineStr">
      <is>
        <r>
          <t>Thermos of Coffee or Tea (Approx. 10 cups) $</t>
        </r>
        <r>
          <rPr>
            <sz val="10"/>
            <rFont val="Verdana"/>
          </rPr>
          <t>25</t>
        </r>
      </is>
    </oc>
    <nc r="A30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53" sId="3" odxf="1" dxf="1">
    <oc r="B30">
      <v>25</v>
    </oc>
    <nc r="B30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54" sId="3" odxf="1" dxf="1">
    <oc r="C30">
      <f>(B30*1.18)+(B30*1.13)</f>
    </oc>
    <nc r="C30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fmt sheetId="3" sqref="D30" start="0" length="0">
    <dxf>
      <font>
        <sz val="10"/>
        <color auto="1"/>
        <name val="Verdana"/>
        <scheme val="none"/>
      </font>
      <numFmt numFmtId="0" formatCode="General"/>
    </dxf>
  </rfmt>
  <rfmt sheetId="3" sqref="E30" start="0" length="0">
    <dxf>
      <font>
        <sz val="10"/>
        <color auto="1"/>
        <name val="Verdana"/>
        <scheme val="none"/>
      </font>
    </dxf>
  </rfmt>
  <rfmt sheetId="3" sqref="F30" start="0" length="0">
    <dxf>
      <font>
        <sz val="10"/>
        <color auto="1"/>
        <name val="Verdana"/>
        <scheme val="none"/>
      </font>
    </dxf>
  </rfmt>
  <rcc rId="655" sId="3" odxf="1" dxf="1">
    <oc r="A31" t="inlineStr">
      <is>
        <r>
          <t xml:space="preserve">Soft Drinks, </t>
        </r>
        <r>
          <rPr>
            <sz val="10"/>
            <rFont val="Verdana"/>
          </rPr>
          <t xml:space="preserve">Coke, Diet Coke, Sprite, GingerAle, Soda Water, Tonic Water </t>
        </r>
        <r>
          <rPr>
            <b/>
            <sz val="10"/>
            <rFont val="Verdana"/>
          </rPr>
          <t>$2.50 ea.</t>
        </r>
      </is>
    </oc>
    <nc r="A31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56" sId="3" odxf="1" dxf="1">
    <oc r="B31" t="inlineStr">
      <is>
        <t>$2.50</t>
      </is>
    </oc>
    <nc r="B31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57" sId="3" odxf="1" dxf="1">
    <oc r="C31">
      <f>(B31*1.18)+(B31*1.13)</f>
    </oc>
    <nc r="C31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58" sId="3" odxf="1" dxf="1">
    <oc r="D31">
      <f>D17*0.5*C31</f>
    </oc>
    <nc r="D31"/>
    <odxf>
      <font>
        <color indexed="23"/>
      </font>
      <numFmt numFmtId="167" formatCode="&quot;$&quot;#,##0"/>
    </odxf>
    <ndxf>
      <font>
        <sz val="10"/>
        <color auto="1"/>
        <name val="Verdana"/>
        <scheme val="none"/>
      </font>
      <numFmt numFmtId="0" formatCode="General"/>
    </ndxf>
  </rcc>
  <rfmt sheetId="3" sqref="E31" start="0" length="0">
    <dxf>
      <font>
        <sz val="10"/>
        <color auto="1"/>
        <name val="Verdana"/>
        <scheme val="none"/>
      </font>
    </dxf>
  </rfmt>
  <rfmt sheetId="3" sqref="F31" start="0" length="0">
    <dxf>
      <font>
        <sz val="10"/>
        <color auto="1"/>
        <name val="Verdana"/>
        <scheme val="none"/>
      </font>
    </dxf>
  </rfmt>
  <rcc rId="659" sId="3" odxf="1" dxf="1">
    <oc r="A32" t="inlineStr">
      <is>
        <r>
          <t xml:space="preserve">Pitchers of Assorted Juices, Orange, Apple, Cranberry, Grapefruit </t>
        </r>
        <r>
          <rPr>
            <sz val="10"/>
            <rFont val="Verdana"/>
          </rPr>
          <t>$18/1.5L</t>
        </r>
      </is>
    </oc>
    <nc r="A32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60" sId="3" odxf="1" dxf="1">
    <oc r="B32">
      <v>18</v>
    </oc>
    <nc r="B32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61" sId="3" odxf="1" dxf="1">
    <oc r="C32">
      <f>(B32*1.18)+(B32*1.13)</f>
    </oc>
    <nc r="C32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62" sId="3" odxf="1" dxf="1">
    <oc r="D32">
      <f>C32*D17/6</f>
    </oc>
    <nc r="D32"/>
    <odxf>
      <font>
        <color indexed="23"/>
      </font>
      <numFmt numFmtId="167" formatCode="&quot;$&quot;#,##0"/>
    </odxf>
    <ndxf>
      <font>
        <sz val="10"/>
        <color auto="1"/>
        <name val="Verdana"/>
        <scheme val="none"/>
      </font>
      <numFmt numFmtId="0" formatCode="General"/>
    </ndxf>
  </rcc>
  <rfmt sheetId="3" sqref="E32" start="0" length="0">
    <dxf>
      <font>
        <sz val="10"/>
        <color auto="1"/>
        <name val="Verdana"/>
        <scheme val="none"/>
      </font>
    </dxf>
  </rfmt>
  <rfmt sheetId="3" sqref="F32" start="0" length="0">
    <dxf>
      <font>
        <sz val="10"/>
        <color auto="1"/>
        <name val="Verdana"/>
        <scheme val="none"/>
      </font>
    </dxf>
  </rfmt>
  <rcc rId="663" sId="3" odxf="1" dxf="1">
    <oc r="A33" t="inlineStr">
      <is>
        <r>
          <t xml:space="preserve">Sparkling Mineral Water ~ </t>
        </r>
        <r>
          <rPr>
            <sz val="10"/>
            <rFont val="Verdana"/>
          </rPr>
          <t>$7.25/750 ml</t>
        </r>
        <phoneticPr fontId="1" type="noConversion"/>
      </is>
    </oc>
    <nc r="A33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64" sId="3" odxf="1" dxf="1">
    <oc r="B33" t="inlineStr">
      <is>
        <t>$7.25</t>
      </is>
    </oc>
    <nc r="B33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65" sId="3" odxf="1" dxf="1">
    <oc r="C33">
      <f>(B33*1.18)+(B33*1.13)</f>
    </oc>
    <nc r="C33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fmt sheetId="3" sqref="D33" start="0" length="0">
    <dxf>
      <font>
        <sz val="10"/>
        <color auto="1"/>
        <name val="Verdana"/>
        <scheme val="none"/>
      </font>
      <numFmt numFmtId="0" formatCode="General"/>
    </dxf>
  </rfmt>
  <rfmt sheetId="3" sqref="E33" start="0" length="0">
    <dxf>
      <font>
        <sz val="10"/>
        <color auto="1"/>
        <name val="Verdana"/>
        <scheme val="none"/>
      </font>
    </dxf>
  </rfmt>
  <rfmt sheetId="3" sqref="F33" start="0" length="0">
    <dxf>
      <font>
        <sz val="10"/>
        <color auto="1"/>
        <name val="Verdana"/>
        <scheme val="none"/>
      </font>
    </dxf>
  </rfmt>
  <rcc rId="666" sId="3" odxf="1" dxf="1">
    <oc r="A34" t="inlineStr">
      <is>
        <r>
          <t xml:space="preserve">Apple Cider, Hot Chocolate, Iced Tea, Lemonade or Mulled Cider </t>
        </r>
        <r>
          <rPr>
            <sz val="10"/>
            <rFont val="Verdana"/>
          </rPr>
          <t xml:space="preserve">$45gl </t>
        </r>
      </is>
    </oc>
    <nc r="A34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67" sId="3" odxf="1" dxf="1">
    <oc r="B34">
      <v>45</v>
    </oc>
    <nc r="B34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68" sId="3" odxf="1" dxf="1">
    <oc r="C34">
      <f>(B34*1.18)+(B34*1.13)</f>
    </oc>
    <nc r="C34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69" sId="3" odxf="1" dxf="1">
    <oc r="D34">
      <f>2*C34</f>
    </oc>
    <nc r="D34"/>
    <odxf>
      <font>
        <color indexed="23"/>
      </font>
      <numFmt numFmtId="167" formatCode="&quot;$&quot;#,##0"/>
    </odxf>
    <ndxf>
      <font>
        <sz val="10"/>
        <color auto="1"/>
        <name val="Verdana"/>
        <scheme val="none"/>
      </font>
      <numFmt numFmtId="0" formatCode="General"/>
    </ndxf>
  </rcc>
  <rfmt sheetId="3" sqref="E34" start="0" length="0">
    <dxf>
      <font>
        <sz val="10"/>
        <color auto="1"/>
        <name val="Verdana"/>
        <scheme val="none"/>
      </font>
    </dxf>
  </rfmt>
  <rfmt sheetId="3" sqref="F34" start="0" length="0">
    <dxf>
      <font>
        <sz val="10"/>
        <color auto="1"/>
        <name val="Verdana"/>
        <scheme val="none"/>
      </font>
    </dxf>
  </rfmt>
  <rcc rId="670" sId="3" odxf="1" dxf="1">
    <oc r="A35" t="inlineStr">
      <is>
        <t>Specialty sodas and beverages are available on request.</t>
      </is>
    </oc>
    <nc r="A35"/>
    <odxf>
      <font>
        <b/>
        <sz val="12"/>
        <color indexed="23"/>
        <name val="Palatino Linotype"/>
        <scheme val="none"/>
      </font>
      <alignment horizontal="left" indent="1" relativeIndent="255" readingOrder="0"/>
    </odxf>
    <ndxf>
      <font>
        <b val="0"/>
        <sz val="10"/>
        <color auto="1"/>
        <name val="Verdana"/>
        <scheme val="none"/>
      </font>
      <alignment horizontal="general" indent="0" relativeIndent="0" readingOrder="0"/>
    </ndxf>
  </rcc>
  <rfmt sheetId="3" sqref="B35" start="0" length="0">
    <dxf>
      <font>
        <sz val="10"/>
        <color auto="1"/>
        <name val="Verdana"/>
        <scheme val="none"/>
      </font>
      <numFmt numFmtId="0" formatCode="General"/>
      <alignment horizontal="general" readingOrder="0"/>
    </dxf>
  </rfmt>
  <rfmt sheetId="3" sqref="C35" start="0" length="0">
    <dxf>
      <font>
        <sz val="10"/>
        <color auto="1"/>
        <name val="Verdana"/>
        <scheme val="none"/>
      </font>
    </dxf>
  </rfmt>
  <rfmt sheetId="3" sqref="D35" start="0" length="0">
    <dxf>
      <font>
        <sz val="10"/>
        <color auto="1"/>
        <name val="Verdana"/>
        <scheme val="none"/>
      </font>
      <numFmt numFmtId="0" formatCode="General"/>
    </dxf>
  </rfmt>
  <rfmt sheetId="3" sqref="E35" start="0" length="0">
    <dxf>
      <font>
        <sz val="10"/>
        <color auto="1"/>
        <name val="Verdana"/>
        <scheme val="none"/>
      </font>
    </dxf>
  </rfmt>
  <rfmt sheetId="3" sqref="F35" start="0" length="0">
    <dxf>
      <font>
        <sz val="10"/>
        <color auto="1"/>
        <name val="Verdana"/>
        <scheme val="none"/>
      </font>
    </dxf>
  </rfmt>
  <rcc rId="671" sId="3" odxf="1" dxf="1">
    <oc r="A36" t="inlineStr">
      <is>
        <t>Hart House does not serve bottled flat water, but instead offers tap water to our guests.</t>
      </is>
    </oc>
    <nc r="A36"/>
    <odxf>
      <font>
        <b/>
        <i/>
        <sz val="12"/>
        <color indexed="23"/>
        <name val="Palatino Linotype"/>
        <scheme val="none"/>
      </font>
      <alignment horizontal="left" indent="1" relativeIndent="255" readingOrder="0"/>
    </odxf>
    <ndxf>
      <font>
        <b val="0"/>
        <i val="0"/>
        <sz val="10"/>
        <color auto="1"/>
        <name val="Verdana"/>
        <scheme val="none"/>
      </font>
      <alignment horizontal="general" indent="0" relativeIndent="0" readingOrder="0"/>
    </ndxf>
  </rcc>
  <rfmt sheetId="3" sqref="B36" start="0" length="0">
    <dxf>
      <font>
        <sz val="10"/>
        <color auto="1"/>
        <name val="Verdana"/>
        <scheme val="none"/>
      </font>
      <numFmt numFmtId="0" formatCode="General"/>
      <alignment horizontal="general" readingOrder="0"/>
    </dxf>
  </rfmt>
  <rfmt sheetId="3" sqref="C36" start="0" length="0">
    <dxf>
      <font>
        <sz val="10"/>
        <color auto="1"/>
        <name val="Verdana"/>
        <scheme val="none"/>
      </font>
    </dxf>
  </rfmt>
  <rfmt sheetId="3" sqref="D36" start="0" length="0">
    <dxf>
      <font>
        <sz val="10"/>
        <color auto="1"/>
        <name val="Verdana"/>
        <scheme val="none"/>
      </font>
      <numFmt numFmtId="0" formatCode="General"/>
    </dxf>
  </rfmt>
  <rfmt sheetId="3" sqref="E36" start="0" length="0">
    <dxf>
      <font>
        <sz val="10"/>
        <color auto="1"/>
        <name val="Verdana"/>
        <scheme val="none"/>
      </font>
    </dxf>
  </rfmt>
  <rfmt sheetId="3" sqref="F36" start="0" length="0">
    <dxf>
      <font>
        <sz val="10"/>
        <color auto="1"/>
        <name val="Verdana"/>
        <scheme val="none"/>
      </font>
    </dxf>
  </rfmt>
  <rfmt sheetId="3" sqref="A37" start="0" length="0">
    <dxf>
      <font>
        <b val="0"/>
        <sz val="10"/>
        <color auto="1"/>
        <name val="Verdana"/>
        <scheme val="none"/>
      </font>
      <alignment horizontal="general" readingOrder="0"/>
    </dxf>
  </rfmt>
  <rcc rId="672" sId="3" odxf="1" dxf="1">
    <oc r="B37" t="inlineStr">
      <is>
        <t/>
      </is>
    </oc>
    <nc r="B37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fmt sheetId="3" sqref="C37" start="0" length="0">
    <dxf>
      <font>
        <sz val="10"/>
        <color auto="1"/>
        <name val="Verdana"/>
        <scheme val="none"/>
      </font>
    </dxf>
  </rfmt>
  <rfmt sheetId="3" sqref="D37" start="0" length="0">
    <dxf>
      <font>
        <sz val="10"/>
        <color auto="1"/>
        <name val="Verdana"/>
        <scheme val="none"/>
      </font>
      <numFmt numFmtId="0" formatCode="General"/>
    </dxf>
  </rfmt>
  <rfmt sheetId="3" sqref="E37" start="0" length="0">
    <dxf>
      <font>
        <sz val="10"/>
        <color auto="1"/>
        <name val="Verdana"/>
        <scheme val="none"/>
      </font>
    </dxf>
  </rfmt>
  <rfmt sheetId="3" sqref="F37" start="0" length="0">
    <dxf>
      <font>
        <sz val="10"/>
        <color auto="1"/>
        <name val="Verdana"/>
        <scheme val="none"/>
      </font>
    </dxf>
  </rfmt>
  <rcc rId="673" sId="3" odxf="1" dxf="1">
    <oc r="A38" t="inlineStr">
      <is>
        <t>Snacks (min. 4 dozen per order on muffins, danishes, croissants, bagels, cookies</t>
        <phoneticPr fontId="9" type="noConversion"/>
      </is>
    </oc>
    <nc r="A38"/>
    <odxf>
      <font>
        <b/>
        <sz val="12"/>
        <color indexed="23"/>
        <name val="Palatino Linotype"/>
        <scheme val="none"/>
      </font>
      <alignment horizontal="left" readingOrder="0"/>
    </odxf>
    <ndxf>
      <font>
        <b val="0"/>
        <sz val="10"/>
        <color auto="1"/>
        <name val="Verdana"/>
        <scheme val="none"/>
      </font>
      <alignment horizontal="general" readingOrder="0"/>
    </ndxf>
  </rcc>
  <rfmt sheetId="3" sqref="B38" start="0" length="0">
    <dxf>
      <font>
        <sz val="10"/>
        <color auto="1"/>
        <name val="Verdana"/>
        <scheme val="none"/>
      </font>
      <numFmt numFmtId="0" formatCode="General"/>
      <alignment horizontal="general" readingOrder="0"/>
    </dxf>
  </rfmt>
  <rfmt sheetId="3" sqref="C38" start="0" length="0">
    <dxf>
      <font>
        <sz val="10"/>
        <color auto="1"/>
        <name val="Verdana"/>
        <scheme val="none"/>
      </font>
    </dxf>
  </rfmt>
  <rfmt sheetId="3" sqref="D38" start="0" length="0">
    <dxf>
      <font>
        <sz val="10"/>
        <color auto="1"/>
        <name val="Verdana"/>
        <scheme val="none"/>
      </font>
      <numFmt numFmtId="0" formatCode="General"/>
    </dxf>
  </rfmt>
  <rfmt sheetId="3" sqref="E38" start="0" length="0">
    <dxf>
      <font>
        <sz val="10"/>
        <color auto="1"/>
        <name val="Verdana"/>
        <scheme val="none"/>
      </font>
    </dxf>
  </rfmt>
  <rfmt sheetId="3" sqref="F38" start="0" length="0">
    <dxf>
      <font>
        <sz val="10"/>
        <color auto="1"/>
        <name val="Verdana"/>
        <scheme val="none"/>
      </font>
    </dxf>
  </rfmt>
  <rcc rId="674" sId="3" odxf="1" dxf="1">
    <oc r="A39" t="inlineStr">
      <is>
        <r>
          <t xml:space="preserve">Pretzels, Trail Mix or Flavored Chips </t>
        </r>
        <r>
          <rPr>
            <sz val="10"/>
            <rFont val="Verdana"/>
          </rPr>
          <t>$14/bowl</t>
        </r>
      </is>
    </oc>
    <nc r="A39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75" sId="3" odxf="1" dxf="1">
    <oc r="B39">
      <v>14</v>
    </oc>
    <nc r="B39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76" sId="3" odxf="1" dxf="1">
    <oc r="C39">
      <f>(B39*1.18)+(B39*1.13)</f>
    </oc>
    <nc r="C39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fmt sheetId="3" sqref="D39" start="0" length="0">
    <dxf>
      <font>
        <sz val="10"/>
        <color auto="1"/>
        <name val="Verdana"/>
        <scheme val="none"/>
      </font>
      <numFmt numFmtId="0" formatCode="General"/>
    </dxf>
  </rfmt>
  <rfmt sheetId="3" sqref="E39" start="0" length="0">
    <dxf>
      <font>
        <sz val="10"/>
        <color auto="1"/>
        <name val="Verdana"/>
        <scheme val="none"/>
      </font>
    </dxf>
  </rfmt>
  <rfmt sheetId="3" sqref="F39" start="0" length="0">
    <dxf>
      <font>
        <sz val="10"/>
        <color auto="1"/>
        <name val="Verdana"/>
        <scheme val="none"/>
      </font>
    </dxf>
  </rfmt>
  <rcc rId="677" sId="3" odxf="1" dxf="1">
    <oc r="A40" t="inlineStr">
      <is>
        <r>
          <t>Blue &amp; Yellow Corn Chips, Salsa, Sour Cream &amp; Guacamole</t>
        </r>
        <r>
          <rPr>
            <sz val="10"/>
            <rFont val="Verdana"/>
          </rPr>
          <t>$14/bowl</t>
        </r>
      </is>
    </oc>
    <nc r="A40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78" sId="3" odxf="1" dxf="1">
    <oc r="B40">
      <v>14</v>
    </oc>
    <nc r="B40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79" sId="3" odxf="1" dxf="1">
    <oc r="C40">
      <f>(B40*1.18)+(B40*1.13)</f>
    </oc>
    <nc r="C40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fmt sheetId="3" sqref="D40" start="0" length="0">
    <dxf>
      <font>
        <sz val="10"/>
        <color auto="1"/>
        <name val="Verdana"/>
        <scheme val="none"/>
      </font>
      <numFmt numFmtId="0" formatCode="General"/>
    </dxf>
  </rfmt>
  <rfmt sheetId="3" sqref="E40" start="0" length="0">
    <dxf>
      <font>
        <sz val="10"/>
        <color auto="1"/>
        <name val="Verdana"/>
        <scheme val="none"/>
      </font>
    </dxf>
  </rfmt>
  <rfmt sheetId="3" sqref="F40" start="0" length="0">
    <dxf>
      <font>
        <sz val="10"/>
        <color auto="1"/>
        <name val="Verdana"/>
        <scheme val="none"/>
      </font>
    </dxf>
  </rfmt>
  <rcc rId="680" sId="3" odxf="1" dxf="1">
    <oc r="A41" t="inlineStr">
      <is>
        <r>
          <t>Spiced Olives or Bar Nuts</t>
        </r>
        <r>
          <rPr>
            <sz val="10"/>
            <rFont val="Verdana"/>
          </rPr>
          <t xml:space="preserve"> $12/bowl</t>
        </r>
      </is>
    </oc>
    <nc r="A41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81" sId="3" odxf="1" dxf="1">
    <oc r="B41">
      <v>12</v>
    </oc>
    <nc r="B41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82" sId="3" odxf="1" dxf="1">
    <oc r="C41">
      <f>(B41*1.18)+(B41*1.13)</f>
    </oc>
    <nc r="C41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fmt sheetId="3" sqref="D41" start="0" length="0">
    <dxf>
      <font>
        <sz val="10"/>
        <color auto="1"/>
        <name val="Verdana"/>
        <scheme val="none"/>
      </font>
      <numFmt numFmtId="0" formatCode="General"/>
    </dxf>
  </rfmt>
  <rfmt sheetId="3" sqref="E41" start="0" length="0">
    <dxf>
      <font>
        <sz val="10"/>
        <color auto="1"/>
        <name val="Verdana"/>
        <scheme val="none"/>
      </font>
    </dxf>
  </rfmt>
  <rfmt sheetId="3" sqref="F41" start="0" length="0">
    <dxf>
      <font>
        <sz val="10"/>
        <color auto="1"/>
        <name val="Verdana"/>
        <scheme val="none"/>
      </font>
    </dxf>
  </rfmt>
  <rcc rId="683" sId="3" odxf="1" dxf="1">
    <oc r="A42" t="inlineStr">
      <is>
        <r>
          <t xml:space="preserve">****Freshly Baked Muffins served with Butter </t>
        </r>
        <r>
          <rPr>
            <sz val="10"/>
            <rFont val="Verdana"/>
          </rPr>
          <t>$22/dozen</t>
        </r>
      </is>
    </oc>
    <nc r="A42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84" sId="3" odxf="1" dxf="1">
    <oc r="B42">
      <v>22</v>
    </oc>
    <nc r="B42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85" sId="3" odxf="1" dxf="1">
    <oc r="C42">
      <f>(B42*1.18)+(B42*1.13)</f>
    </oc>
    <nc r="C42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86" sId="3" odxf="1" dxf="1">
    <oc r="D42">
      <f>C42*D17/12</f>
    </oc>
    <nc r="D42"/>
    <odxf>
      <font>
        <color indexed="23"/>
      </font>
      <numFmt numFmtId="167" formatCode="&quot;$&quot;#,##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odxf>
    <ndxf>
      <font>
        <sz val="10"/>
        <color auto="1"/>
        <name val="Verdana"/>
        <scheme val="none"/>
      </font>
      <numFmt numFmtId="0" formatCode="General"/>
      <border outline="0">
        <left/>
        <right/>
        <top/>
      </border>
    </ndxf>
  </rcc>
  <rcc rId="687" sId="3" odxf="1" dxf="1">
    <oc r="E42" t="inlineStr">
      <is>
        <t>mix&amp;match within this set</t>
        <phoneticPr fontId="9" type="noConversion"/>
      </is>
    </oc>
    <nc r="E42"/>
    <odxf>
      <font>
        <color indexed="23"/>
      </font>
    </odxf>
    <ndxf>
      <font>
        <sz val="10"/>
        <color auto="1"/>
        <name val="Verdana"/>
        <scheme val="none"/>
      </font>
    </ndxf>
  </rcc>
  <rfmt sheetId="3" sqref="F42" start="0" length="0">
    <dxf>
      <font>
        <sz val="10"/>
        <color auto="1"/>
        <name val="Verdana"/>
        <scheme val="none"/>
      </font>
    </dxf>
  </rfmt>
  <rcc rId="688" sId="3" odxf="1" dxf="1">
    <oc r="A43" t="inlineStr">
      <is>
        <r>
          <t xml:space="preserve">****Danishes or Croissants with Butter &amp; Preserves </t>
        </r>
        <r>
          <rPr>
            <sz val="10"/>
            <rFont val="Verdana"/>
          </rPr>
          <t>$28/dozen</t>
        </r>
      </is>
    </oc>
    <nc r="A43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89" sId="3" odxf="1" dxf="1">
    <oc r="B43">
      <v>28</v>
    </oc>
    <nc r="B43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90" sId="3" odxf="1" dxf="1">
    <oc r="C43">
      <f>(B43*1.18)+(B43*1.13)</f>
    </oc>
    <nc r="C43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91" sId="3" odxf="1" dxf="1">
    <oc r="D43">
      <f>C43*D17/12</f>
    </oc>
    <nc r="D43"/>
    <odxf>
      <font>
        <color indexed="23"/>
      </font>
      <numFmt numFmtId="167" formatCode="&quot;$&quot;#,##0"/>
      <border outline="0">
        <left style="thin">
          <color indexed="64"/>
        </left>
        <right style="thin">
          <color indexed="64"/>
        </right>
      </border>
    </odxf>
    <ndxf>
      <font>
        <sz val="10"/>
        <color auto="1"/>
        <name val="Verdana"/>
        <scheme val="none"/>
      </font>
      <numFmt numFmtId="0" formatCode="General"/>
      <border outline="0">
        <left/>
        <right/>
      </border>
    </ndxf>
  </rcc>
  <rfmt sheetId="3" sqref="E43" start="0" length="0">
    <dxf>
      <font>
        <sz val="10"/>
        <color auto="1"/>
        <name val="Verdana"/>
        <scheme val="none"/>
      </font>
    </dxf>
  </rfmt>
  <rfmt sheetId="3" sqref="F43" start="0" length="0">
    <dxf>
      <font>
        <sz val="10"/>
        <color auto="1"/>
        <name val="Verdana"/>
        <scheme val="none"/>
      </font>
    </dxf>
  </rfmt>
  <rcc rId="692" sId="3" odxf="1" dxf="1">
    <oc r="A44" t="inlineStr">
      <is>
        <r>
          <t xml:space="preserve">****Bagels with Cream Cheese &amp; Sweet Butter </t>
        </r>
        <r>
          <rPr>
            <sz val="10"/>
            <rFont val="Verdana"/>
          </rPr>
          <t>$28/dozen</t>
        </r>
      </is>
    </oc>
    <nc r="A44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93" sId="3" odxf="1" dxf="1">
    <oc r="B44">
      <v>28</v>
    </oc>
    <nc r="B44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94" sId="3" odxf="1" dxf="1">
    <oc r="C44">
      <f>(B44*1.18)+(B44*1.13)</f>
    </oc>
    <nc r="C44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95" sId="3" odxf="1" dxf="1">
    <oc r="D44">
      <f>C44*D17/12</f>
    </oc>
    <nc r="D44"/>
    <odxf>
      <font>
        <color indexed="23"/>
      </font>
      <numFmt numFmtId="167" formatCode="&quot;$&quot;#,##0"/>
      <border outline="0">
        <left style="thin">
          <color indexed="64"/>
        </left>
        <right style="thin">
          <color indexed="64"/>
        </right>
      </border>
    </odxf>
    <ndxf>
      <font>
        <sz val="10"/>
        <color auto="1"/>
        <name val="Verdana"/>
        <scheme val="none"/>
      </font>
      <numFmt numFmtId="0" formatCode="General"/>
      <border outline="0">
        <left/>
        <right/>
      </border>
    </ndxf>
  </rcc>
  <rfmt sheetId="3" sqref="E44" start="0" length="0">
    <dxf>
      <font>
        <sz val="10"/>
        <color auto="1"/>
        <name val="Verdana"/>
        <scheme val="none"/>
      </font>
    </dxf>
  </rfmt>
  <rfmt sheetId="3" sqref="F44" start="0" length="0">
    <dxf>
      <font>
        <sz val="10"/>
        <color auto="1"/>
        <name val="Verdana"/>
        <scheme val="none"/>
      </font>
    </dxf>
  </rfmt>
  <rcc rId="696" sId="3" odxf="1" dxf="1">
    <oc r="A45" t="inlineStr">
      <is>
        <r>
          <t xml:space="preserve">Banana Bread or Coffee Cake (12 Slices) </t>
        </r>
        <r>
          <rPr>
            <sz val="10"/>
            <rFont val="Verdana"/>
          </rPr>
          <t>$14/loaf</t>
        </r>
      </is>
    </oc>
    <nc r="A45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697" sId="3" odxf="1" dxf="1">
    <oc r="B45">
      <v>14</v>
    </oc>
    <nc r="B45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98" sId="3" odxf="1" dxf="1">
    <oc r="C45">
      <f>(B45*1.18)+(B45*1.13)</f>
    </oc>
    <nc r="C45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699" sId="3" odxf="1" dxf="1">
    <oc r="D45">
      <f>C45*D17/12</f>
    </oc>
    <nc r="D45"/>
    <odxf>
      <font>
        <color indexed="23"/>
      </font>
      <numFmt numFmtId="167" formatCode="&quot;$&quot;#,##0"/>
      <border outline="0">
        <left style="thin">
          <color indexed="64"/>
        </left>
        <right style="thin">
          <color indexed="64"/>
        </right>
      </border>
    </odxf>
    <ndxf>
      <font>
        <sz val="10"/>
        <color auto="1"/>
        <name val="Verdana"/>
        <scheme val="none"/>
      </font>
      <numFmt numFmtId="0" formatCode="General"/>
      <border outline="0">
        <left/>
        <right/>
      </border>
    </ndxf>
  </rcc>
  <rfmt sheetId="3" sqref="E45" start="0" length="0">
    <dxf>
      <font>
        <sz val="10"/>
        <color auto="1"/>
        <name val="Verdana"/>
        <scheme val="none"/>
      </font>
    </dxf>
  </rfmt>
  <rfmt sheetId="3" sqref="F45" start="0" length="0">
    <dxf>
      <font>
        <sz val="10"/>
        <color auto="1"/>
        <name val="Verdana"/>
        <scheme val="none"/>
      </font>
    </dxf>
  </rfmt>
  <rcc rId="700" sId="3" odxf="1" dxf="1">
    <oc r="A46" t="inlineStr">
      <is>
        <r>
          <t xml:space="preserve">****Freshly Baked Cookies </t>
        </r>
        <r>
          <rPr>
            <sz val="10"/>
            <rFont val="Verdana"/>
          </rPr>
          <t>$14/dozen</t>
        </r>
      </is>
    </oc>
    <nc r="A46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701" sId="3" odxf="1" dxf="1">
    <oc r="B46">
      <v>14</v>
    </oc>
    <nc r="B46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702" sId="3" odxf="1" dxf="1">
    <oc r="C46">
      <f>(B46*1.18)+(B46*1.13)</f>
    </oc>
    <nc r="C46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703" sId="3" odxf="1" dxf="1">
    <oc r="D46">
      <f>C46*D17/12</f>
    </oc>
    <nc r="D46"/>
    <odxf>
      <font>
        <color indexed="23"/>
      </font>
      <numFmt numFmtId="167" formatCode="&quot;$&quot;#,##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Verdana"/>
        <scheme val="none"/>
      </font>
      <numFmt numFmtId="0" formatCode="General"/>
      <border outline="0">
        <left/>
        <right/>
        <bottom/>
      </border>
    </ndxf>
  </rcc>
  <rfmt sheetId="3" sqref="E46" start="0" length="0">
    <dxf>
      <font>
        <sz val="10"/>
        <color auto="1"/>
        <name val="Verdana"/>
        <scheme val="none"/>
      </font>
    </dxf>
  </rfmt>
  <rfmt sheetId="3" sqref="F46" start="0" length="0">
    <dxf>
      <font>
        <sz val="10"/>
        <color auto="1"/>
        <name val="Verdana"/>
        <scheme val="none"/>
      </font>
    </dxf>
  </rfmt>
  <rcc rId="704" sId="3" odxf="1" dxf="1">
    <oc r="A47" t="inlineStr">
      <is>
        <r>
          <t xml:space="preserve">Assorted Fresh Seasonal Fruit (Whole) </t>
        </r>
        <r>
          <rPr>
            <sz val="10"/>
            <rFont val="Verdana"/>
          </rPr>
          <t>$1.75/piece (10 pieces minimum)</t>
        </r>
      </is>
    </oc>
    <nc r="A47"/>
    <odxf>
      <font>
        <sz val="12"/>
        <color indexed="23"/>
        <name val="Palatino Linotype"/>
        <scheme val="none"/>
      </font>
      <alignment horizontal="left" indent="1" relativeIndent="255" readingOrder="0"/>
    </odxf>
    <ndxf>
      <font>
        <sz val="10"/>
        <color auto="1"/>
        <name val="Verdana"/>
        <scheme val="none"/>
      </font>
      <alignment horizontal="general" indent="0" relativeIndent="0" readingOrder="0"/>
    </ndxf>
  </rcc>
  <rcc rId="705" sId="3" odxf="1" dxf="1">
    <oc r="B47">
      <v>1.75</v>
    </oc>
    <nc r="B47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706" sId="3" odxf="1" dxf="1">
    <oc r="C47">
      <f>(B47*1.18)+(B47*1.13)</f>
    </oc>
    <nc r="C47"/>
    <odxf>
      <font>
        <color indexed="23"/>
      </font>
      <numFmt numFmtId="168" formatCode="&quot;$&quot;#,##0.00"/>
      <alignment horizontal="right" readingOrder="0"/>
    </odxf>
    <ndxf>
      <font>
        <sz val="10"/>
        <color auto="1"/>
        <name val="Verdana"/>
        <scheme val="none"/>
      </font>
      <numFmt numFmtId="0" formatCode="General"/>
      <alignment horizontal="general" readingOrder="0"/>
    </ndxf>
  </rcc>
  <rcc rId="707" sId="3" odxf="1" dxf="1">
    <oc r="D47">
      <f>C47*D17</f>
    </oc>
    <nc r="D47"/>
    <odxf>
      <font>
        <color indexed="23"/>
      </font>
      <numFmt numFmtId="167" formatCode="&quot;$&quot;#,##0"/>
    </odxf>
    <ndxf>
      <font>
        <sz val="10"/>
        <color auto="1"/>
        <name val="Verdana"/>
        <scheme val="none"/>
      </font>
      <numFmt numFmtId="0" formatCode="General"/>
    </ndxf>
  </rcc>
  <rfmt sheetId="3" sqref="E47" start="0" length="0">
    <dxf>
      <font>
        <sz val="10"/>
        <color auto="1"/>
        <name val="Verdana"/>
        <scheme val="none"/>
      </font>
    </dxf>
  </rfmt>
  <rfmt sheetId="3" sqref="F47" start="0" length="0">
    <dxf>
      <font>
        <sz val="10"/>
        <color auto="1"/>
        <name val="Verdana"/>
        <scheme val="none"/>
      </font>
    </dxf>
  </rfmt>
  <rfmt sheetId="3" sqref="A48" start="0" length="0">
    <dxf>
      <font>
        <b val="0"/>
        <i val="0"/>
        <sz val="10"/>
        <color auto="1"/>
        <name val="Verdana"/>
        <scheme val="none"/>
      </font>
      <alignment horizontal="general" readingOrder="0"/>
    </dxf>
  </rfmt>
  <rfmt sheetId="3" sqref="B48" start="0" length="0">
    <dxf>
      <font>
        <sz val="10"/>
        <color auto="1"/>
        <name val="Verdana"/>
        <scheme val="none"/>
      </font>
    </dxf>
  </rfmt>
  <rfmt sheetId="3" sqref="C48" start="0" length="0">
    <dxf>
      <font>
        <sz val="10"/>
        <color auto="1"/>
        <name val="Verdana"/>
        <scheme val="none"/>
      </font>
    </dxf>
  </rfmt>
  <rfmt sheetId="3" sqref="D48" start="0" length="0">
    <dxf>
      <font>
        <sz val="10"/>
        <color auto="1"/>
        <name val="Verdana"/>
        <scheme val="none"/>
      </font>
      <numFmt numFmtId="0" formatCode="General"/>
    </dxf>
  </rfmt>
  <rfmt sheetId="3" sqref="E48" start="0" length="0">
    <dxf>
      <font>
        <sz val="10"/>
        <color auto="1"/>
        <name val="Verdana"/>
        <scheme val="none"/>
      </font>
    </dxf>
  </rfmt>
  <rfmt sheetId="3" sqref="F48" start="0" length="0">
    <dxf>
      <font>
        <sz val="10"/>
        <color auto="1"/>
        <name val="Verdana"/>
        <scheme val="none"/>
      </font>
    </dxf>
  </rfmt>
  <rfmt sheetId="3" sqref="A49" start="0" length="0">
    <dxf>
      <font>
        <sz val="10"/>
        <color auto="1"/>
        <name val="Verdana"/>
        <scheme val="none"/>
      </font>
    </dxf>
  </rfmt>
  <rfmt sheetId="3" sqref="B49" start="0" length="0">
    <dxf>
      <font>
        <sz val="10"/>
        <color auto="1"/>
        <name val="Verdana"/>
        <scheme val="none"/>
      </font>
    </dxf>
  </rfmt>
  <rfmt sheetId="3" sqref="C49" start="0" length="0">
    <dxf>
      <font>
        <sz val="10"/>
        <color auto="1"/>
        <name val="Verdana"/>
        <scheme val="none"/>
      </font>
    </dxf>
  </rfmt>
  <rcc rId="708" sId="3" odxf="1" dxf="1">
    <oc r="D49">
      <f>SUM(D29:D36)+D44+D47</f>
    </oc>
    <nc r="D49"/>
    <odxf>
      <font>
        <b/>
        <color indexed="23"/>
      </font>
      <numFmt numFmtId="167" formatCode="&quot;$&quot;#,##0"/>
    </odxf>
    <ndxf>
      <font>
        <b val="0"/>
        <sz val="10"/>
        <color auto="1"/>
        <name val="Verdana"/>
        <scheme val="none"/>
      </font>
      <numFmt numFmtId="0" formatCode="General"/>
    </ndxf>
  </rcc>
  <rcc rId="709" sId="3" odxf="1" dxf="1">
    <oc r="E49" t="inlineStr">
      <is>
        <t>per break</t>
        <phoneticPr fontId="9" type="noConversion"/>
      </is>
    </oc>
    <nc r="E49"/>
    <odxf>
      <font>
        <b/>
        <color indexed="23"/>
      </font>
    </odxf>
    <ndxf>
      <font>
        <b val="0"/>
        <sz val="10"/>
        <color auto="1"/>
        <name val="Verdana"/>
        <scheme val="none"/>
      </font>
    </ndxf>
  </rcc>
  <rfmt sheetId="3" sqref="F49" start="0" length="0">
    <dxf>
      <font>
        <sz val="10"/>
        <color auto="1"/>
        <name val="Verdana"/>
        <scheme val="none"/>
      </font>
    </dxf>
  </rfmt>
  <rcc rId="710" sId="3" odxf="1" dxf="1">
    <oc r="A50" t="inlineStr">
      <is>
        <t>Total  (# of breaks in next cell)</t>
        <phoneticPr fontId="9" type="noConversion"/>
      </is>
    </oc>
    <nc r="A50"/>
    <odxf>
      <font>
        <b/>
        <sz val="12"/>
        <color indexed="23"/>
        <name val="Palatino Linotype"/>
        <scheme val="none"/>
      </font>
      <alignment horizontal="left" indent="1" relativeIndent="255" readingOrder="0"/>
    </odxf>
    <ndxf>
      <font>
        <b val="0"/>
        <sz val="10"/>
        <color auto="1"/>
        <name val="Verdana"/>
        <scheme val="none"/>
      </font>
      <alignment horizontal="general" indent="0" relativeIndent="0" readingOrder="0"/>
    </ndxf>
  </rcc>
  <rcc rId="711" sId="3" odxf="1" dxf="1">
    <oc r="B50">
      <f>COUNTA(B52:B62)</f>
    </oc>
    <nc r="B50"/>
    <odxf>
      <font>
        <b/>
        <color indexed="23"/>
      </font>
      <numFmt numFmtId="3" formatCode="#,##0"/>
      <alignment horizontal="right" readingOrder="0"/>
    </odxf>
    <ndxf>
      <font>
        <b val="0"/>
        <sz val="10"/>
        <color auto="1"/>
        <name val="Verdana"/>
        <scheme val="none"/>
      </font>
      <numFmt numFmtId="0" formatCode="General"/>
      <alignment horizontal="general" readingOrder="0"/>
    </ndxf>
  </rcc>
  <rfmt sheetId="3" sqref="C50" start="0" length="0">
    <dxf>
      <font>
        <b val="0"/>
        <sz val="10"/>
        <color auto="1"/>
        <name val="Verdana"/>
        <scheme val="none"/>
      </font>
    </dxf>
  </rfmt>
  <rcc rId="712" sId="3" odxf="1" dxf="1">
    <oc r="D50">
      <f>B50*D49</f>
    </oc>
    <nc r="D50"/>
    <odxf>
      <font>
        <b/>
        <color indexed="23"/>
      </font>
      <numFmt numFmtId="167" formatCode="&quot;$&quot;#,##0"/>
    </odxf>
    <ndxf>
      <font>
        <b val="0"/>
        <sz val="10"/>
        <color auto="1"/>
        <name val="Verdana"/>
        <scheme val="none"/>
      </font>
      <numFmt numFmtId="0" formatCode="General"/>
    </ndxf>
  </rcc>
  <rfmt sheetId="3" sqref="E50" start="0" length="0">
    <dxf>
      <font>
        <sz val="10"/>
        <color auto="1"/>
        <name val="Verdana"/>
        <scheme val="none"/>
      </font>
    </dxf>
  </rfmt>
  <rfmt sheetId="3" sqref="F50" start="0" length="0">
    <dxf>
      <font>
        <sz val="10"/>
        <color auto="1"/>
        <name val="Verdana"/>
        <scheme val="none"/>
      </font>
    </dxf>
  </rfmt>
  <rfmt sheetId="3" sqref="A51" start="0" length="0">
    <dxf>
      <font>
        <sz val="10"/>
        <color auto="1"/>
        <name val="Verdana"/>
        <scheme val="none"/>
      </font>
    </dxf>
  </rfmt>
  <rcc rId="713" sId="3" odxf="1" dxf="1">
    <oc r="B51" t="inlineStr">
      <is>
        <t>Thurs. between wkshops</t>
        <phoneticPr fontId="9" type="noConversion"/>
      </is>
    </oc>
    <nc r="B51"/>
    <odxf>
      <font>
        <color indexed="23"/>
      </font>
    </odxf>
    <ndxf>
      <font>
        <sz val="10"/>
        <color auto="1"/>
        <name val="Verdana"/>
        <scheme val="none"/>
      </font>
    </ndxf>
  </rcc>
  <rfmt sheetId="3" sqref="C51" start="0" length="0">
    <dxf>
      <font>
        <sz val="10"/>
        <color auto="1"/>
        <name val="Verdana"/>
        <scheme val="none"/>
      </font>
    </dxf>
  </rfmt>
  <rfmt sheetId="3" sqref="D51" start="0" length="0">
    <dxf>
      <font>
        <sz val="10"/>
        <color auto="1"/>
        <name val="Verdana"/>
        <scheme val="none"/>
      </font>
    </dxf>
  </rfmt>
  <rfmt sheetId="3" sqref="E51" start="0" length="0">
    <dxf>
      <font>
        <sz val="10"/>
        <color auto="1"/>
        <name val="Verdana"/>
        <scheme val="none"/>
      </font>
    </dxf>
  </rfmt>
  <rfmt sheetId="3" sqref="F51" start="0" length="0">
    <dxf>
      <font>
        <sz val="10"/>
        <color auto="1"/>
        <name val="Verdana"/>
        <scheme val="none"/>
      </font>
    </dxf>
  </rfmt>
  <rfmt sheetId="3" sqref="A52" start="0" length="0">
    <dxf>
      <font>
        <sz val="10"/>
        <color auto="1"/>
        <name val="Verdana"/>
        <scheme val="none"/>
      </font>
    </dxf>
  </rfmt>
  <rcc rId="714" sId="3" odxf="1" dxf="1">
    <oc r="B52" t="inlineStr">
      <is>
        <t>Fri. before</t>
        <phoneticPr fontId="9" type="noConversion"/>
      </is>
    </oc>
    <nc r="B52"/>
    <odxf>
      <font>
        <color indexed="23"/>
      </font>
    </odxf>
    <ndxf>
      <font>
        <sz val="10"/>
        <color auto="1"/>
        <name val="Verdana"/>
        <scheme val="none"/>
      </font>
    </ndxf>
  </rcc>
  <rfmt sheetId="3" sqref="C52" start="0" length="0">
    <dxf>
      <font>
        <sz val="10"/>
        <color auto="1"/>
        <name val="Verdana"/>
        <scheme val="none"/>
      </font>
    </dxf>
  </rfmt>
  <rfmt sheetId="3" sqref="D52" start="0" length="0">
    <dxf>
      <font>
        <sz val="10"/>
        <color auto="1"/>
        <name val="Verdana"/>
        <scheme val="none"/>
      </font>
    </dxf>
  </rfmt>
  <rfmt sheetId="3" sqref="E52" start="0" length="0">
    <dxf>
      <font>
        <sz val="10"/>
        <color auto="1"/>
        <name val="Verdana"/>
        <scheme val="none"/>
      </font>
    </dxf>
  </rfmt>
  <rfmt sheetId="3" sqref="F52" start="0" length="0">
    <dxf>
      <font>
        <sz val="10"/>
        <color auto="1"/>
        <name val="Verdana"/>
        <scheme val="none"/>
      </font>
    </dxf>
  </rfmt>
  <rfmt sheetId="3" sqref="A53" start="0" length="0">
    <dxf>
      <font>
        <sz val="10"/>
        <color auto="1"/>
        <name val="Verdana"/>
        <scheme val="none"/>
      </font>
    </dxf>
  </rfmt>
  <rcc rId="715" sId="3" odxf="1" dxf="1">
    <oc r="B53" t="inlineStr">
      <is>
        <t>Fri. mid-morning</t>
        <phoneticPr fontId="9" type="noConversion"/>
      </is>
    </oc>
    <nc r="B53"/>
    <odxf>
      <font>
        <color indexed="23"/>
      </font>
    </odxf>
    <ndxf>
      <font>
        <sz val="10"/>
        <color auto="1"/>
        <name val="Verdana"/>
        <scheme val="none"/>
      </font>
    </ndxf>
  </rcc>
  <rfmt sheetId="3" sqref="C53" start="0" length="0">
    <dxf>
      <font>
        <sz val="10"/>
        <color auto="1"/>
        <name val="Verdana"/>
        <scheme val="none"/>
      </font>
    </dxf>
  </rfmt>
  <rfmt sheetId="3" sqref="D53" start="0" length="0">
    <dxf>
      <font>
        <sz val="10"/>
        <color auto="1"/>
        <name val="Verdana"/>
        <scheme val="none"/>
      </font>
    </dxf>
  </rfmt>
  <rfmt sheetId="3" sqref="E53" start="0" length="0">
    <dxf>
      <font>
        <sz val="10"/>
        <color auto="1"/>
        <name val="Verdana"/>
        <scheme val="none"/>
      </font>
    </dxf>
  </rfmt>
  <rfmt sheetId="3" sqref="F53" start="0" length="0">
    <dxf>
      <font>
        <sz val="10"/>
        <color auto="1"/>
        <name val="Verdana"/>
        <scheme val="none"/>
      </font>
    </dxf>
  </rfmt>
  <rfmt sheetId="3" sqref="A54" start="0" length="0">
    <dxf>
      <font>
        <sz val="10"/>
        <color auto="1"/>
        <name val="Verdana"/>
        <scheme val="none"/>
      </font>
    </dxf>
  </rfmt>
  <rcc rId="716" sId="3" odxf="1" dxf="1">
    <oc r="B54" t="inlineStr">
      <is>
        <t>Fri afternoon</t>
        <phoneticPr fontId="9" type="noConversion"/>
      </is>
    </oc>
    <nc r="B54"/>
    <odxf>
      <font>
        <color indexed="23"/>
      </font>
    </odxf>
    <ndxf>
      <font>
        <sz val="10"/>
        <color auto="1"/>
        <name val="Verdana"/>
        <scheme val="none"/>
      </font>
    </ndxf>
  </rcc>
  <rfmt sheetId="3" sqref="C54" start="0" length="0">
    <dxf>
      <font>
        <sz val="10"/>
        <color auto="1"/>
        <name val="Verdana"/>
        <scheme val="none"/>
      </font>
    </dxf>
  </rfmt>
  <rfmt sheetId="3" sqref="D54" start="0" length="0">
    <dxf>
      <font>
        <sz val="10"/>
        <color auto="1"/>
        <name val="Verdana"/>
        <scheme val="none"/>
      </font>
    </dxf>
  </rfmt>
  <rfmt sheetId="3" sqref="E54" start="0" length="0">
    <dxf>
      <font>
        <sz val="10"/>
        <color auto="1"/>
        <name val="Verdana"/>
        <scheme val="none"/>
      </font>
    </dxf>
  </rfmt>
  <rfmt sheetId="3" sqref="F54" start="0" length="0">
    <dxf>
      <font>
        <sz val="10"/>
        <color auto="1"/>
        <name val="Verdana"/>
        <scheme val="none"/>
      </font>
    </dxf>
  </rfmt>
  <rfmt sheetId="3" sqref="A55" start="0" length="0">
    <dxf>
      <font>
        <sz val="10"/>
        <color auto="1"/>
        <name val="Verdana"/>
        <scheme val="none"/>
      </font>
    </dxf>
  </rfmt>
  <rcc rId="717" sId="3" odxf="1" dxf="1">
    <oc r="B55" t="inlineStr">
      <is>
        <t>Sat. before</t>
        <phoneticPr fontId="9" type="noConversion"/>
      </is>
    </oc>
    <nc r="B55"/>
    <odxf>
      <font>
        <color indexed="23"/>
      </font>
    </odxf>
    <ndxf>
      <font>
        <sz val="10"/>
        <color auto="1"/>
        <name val="Verdana"/>
        <scheme val="none"/>
      </font>
    </ndxf>
  </rcc>
  <rfmt sheetId="3" sqref="C55" start="0" length="0">
    <dxf>
      <font>
        <sz val="10"/>
        <color auto="1"/>
        <name val="Verdana"/>
        <scheme val="none"/>
      </font>
    </dxf>
  </rfmt>
  <rfmt sheetId="3" sqref="D55" start="0" length="0">
    <dxf>
      <font>
        <sz val="10"/>
        <color auto="1"/>
        <name val="Verdana"/>
        <scheme val="none"/>
      </font>
    </dxf>
  </rfmt>
  <rfmt sheetId="3" sqref="E55" start="0" length="0">
    <dxf>
      <font>
        <sz val="10"/>
        <color auto="1"/>
        <name val="Verdana"/>
        <scheme val="none"/>
      </font>
    </dxf>
  </rfmt>
  <rfmt sheetId="3" sqref="F55" start="0" length="0">
    <dxf>
      <font>
        <sz val="10"/>
        <color auto="1"/>
        <name val="Verdana"/>
        <scheme val="none"/>
      </font>
    </dxf>
  </rfmt>
  <rfmt sheetId="3" sqref="A56" start="0" length="0">
    <dxf>
      <font>
        <sz val="10"/>
        <color auto="1"/>
        <name val="Verdana"/>
        <scheme val="none"/>
      </font>
    </dxf>
  </rfmt>
  <rcc rId="718" sId="3" odxf="1" dxf="1">
    <oc r="B56" t="inlineStr">
      <is>
        <t>Sat. mid-morning</t>
        <phoneticPr fontId="9" type="noConversion"/>
      </is>
    </oc>
    <nc r="B56"/>
    <odxf>
      <font>
        <color indexed="23"/>
      </font>
    </odxf>
    <ndxf>
      <font>
        <sz val="10"/>
        <color auto="1"/>
        <name val="Verdana"/>
        <scheme val="none"/>
      </font>
    </ndxf>
  </rcc>
  <rfmt sheetId="3" sqref="C56" start="0" length="0">
    <dxf>
      <font>
        <sz val="10"/>
        <color auto="1"/>
        <name val="Verdana"/>
        <scheme val="none"/>
      </font>
    </dxf>
  </rfmt>
  <rfmt sheetId="3" sqref="D56" start="0" length="0">
    <dxf>
      <font>
        <sz val="10"/>
        <color auto="1"/>
        <name val="Verdana"/>
        <scheme val="none"/>
      </font>
    </dxf>
  </rfmt>
  <rfmt sheetId="3" sqref="E56" start="0" length="0">
    <dxf>
      <font>
        <sz val="10"/>
        <color auto="1"/>
        <name val="Verdana"/>
        <scheme val="none"/>
      </font>
    </dxf>
  </rfmt>
  <rfmt sheetId="3" sqref="F56" start="0" length="0">
    <dxf>
      <font>
        <sz val="10"/>
        <color auto="1"/>
        <name val="Verdana"/>
        <scheme val="none"/>
      </font>
    </dxf>
  </rfmt>
  <rfmt sheetId="3" sqref="A57" start="0" length="0">
    <dxf>
      <font>
        <sz val="10"/>
        <color auto="1"/>
        <name val="Verdana"/>
        <scheme val="none"/>
      </font>
    </dxf>
  </rfmt>
  <rcc rId="719" sId="3" odxf="1" dxf="1">
    <oc r="B57" t="inlineStr">
      <is>
        <t>Sat. afternoon</t>
        <phoneticPr fontId="9" type="noConversion"/>
      </is>
    </oc>
    <nc r="B57"/>
    <odxf>
      <font>
        <color indexed="23"/>
      </font>
    </odxf>
    <ndxf>
      <font>
        <sz val="10"/>
        <color auto="1"/>
        <name val="Verdana"/>
        <scheme val="none"/>
      </font>
    </ndxf>
  </rcc>
  <rfmt sheetId="3" sqref="C57" start="0" length="0">
    <dxf>
      <font>
        <sz val="10"/>
        <color auto="1"/>
        <name val="Verdana"/>
        <scheme val="none"/>
      </font>
    </dxf>
  </rfmt>
  <rfmt sheetId="3" sqref="D57" start="0" length="0">
    <dxf>
      <font>
        <sz val="10"/>
        <color auto="1"/>
        <name val="Verdana"/>
        <scheme val="none"/>
      </font>
    </dxf>
  </rfmt>
  <rfmt sheetId="3" sqref="E57" start="0" length="0">
    <dxf>
      <font>
        <sz val="10"/>
        <color auto="1"/>
        <name val="Verdana"/>
        <scheme val="none"/>
      </font>
    </dxf>
  </rfmt>
  <rfmt sheetId="3" sqref="F57" start="0" length="0">
    <dxf>
      <font>
        <sz val="10"/>
        <color auto="1"/>
        <name val="Verdana"/>
        <scheme val="none"/>
      </font>
    </dxf>
  </rfmt>
  <rfmt sheetId="3" sqref="A58" start="0" length="0">
    <dxf>
      <font>
        <sz val="10"/>
        <color auto="1"/>
        <name val="Verdana"/>
        <scheme val="none"/>
      </font>
    </dxf>
  </rfmt>
  <rcc rId="720" sId="3" odxf="1" dxf="1">
    <oc r="B58" t="inlineStr">
      <is>
        <t>Sun a.m.</t>
        <phoneticPr fontId="9" type="noConversion"/>
      </is>
    </oc>
    <nc r="B58"/>
    <odxf>
      <font>
        <color indexed="23"/>
      </font>
    </odxf>
    <ndxf>
      <font>
        <sz val="10"/>
        <color auto="1"/>
        <name val="Verdana"/>
        <scheme val="none"/>
      </font>
    </ndxf>
  </rcc>
  <rfmt sheetId="3" sqref="C58" start="0" length="0">
    <dxf>
      <font>
        <sz val="10"/>
        <color auto="1"/>
        <name val="Verdana"/>
        <scheme val="none"/>
      </font>
    </dxf>
  </rfmt>
  <rfmt sheetId="3" sqref="D58" start="0" length="0">
    <dxf>
      <font>
        <sz val="10"/>
        <color auto="1"/>
        <name val="Verdana"/>
        <scheme val="none"/>
      </font>
    </dxf>
  </rfmt>
  <rfmt sheetId="3" sqref="E58" start="0" length="0">
    <dxf>
      <font>
        <sz val="10"/>
        <color auto="1"/>
        <name val="Verdana"/>
        <scheme val="none"/>
      </font>
    </dxf>
  </rfmt>
  <rfmt sheetId="3" sqref="F58" start="0" length="0">
    <dxf>
      <font>
        <sz val="10"/>
        <color auto="1"/>
        <name val="Verdana"/>
        <scheme val="none"/>
      </font>
    </dxf>
  </rfmt>
  <rfmt sheetId="3" sqref="A1:XFD1048576" start="0" length="0">
    <dxf>
      <font>
        <name val="Verdana"/>
        <scheme val="none"/>
      </font>
    </dxf>
  </rfmt>
  <rfmt sheetId="3" sqref="A1:XFD1048576" start="0" length="0">
    <dxf>
      <font>
        <sz val="10"/>
      </font>
    </dxf>
  </rfmt>
  <rcc rId="721" sId="3">
    <oc r="A9" t="inlineStr">
      <is>
        <t>Private room rental</t>
      </is>
    </oc>
    <nc r="A9" t="inlineStr">
      <is>
        <t>Private room rental (waived)</t>
        <phoneticPr fontId="9" type="noConversion"/>
      </is>
    </nc>
  </rcc>
  <rcc rId="722" sId="3">
    <oc r="B9" t="inlineStr">
      <is>
        <t>waived</t>
      </is>
    </oc>
    <nc r="B9"/>
  </rcc>
  <rfmt sheetId="3" sqref="B7:C9" start="0" length="0">
    <dxf>
      <numFmt numFmtId="164" formatCode="_(&quot;$&quot;* #,##0.00_);_(&quot;$&quot;* \(#,##0.00\);_(&quot;$&quot;* &quot;-&quot;??_);_(@_)"/>
    </dxf>
  </rfmt>
  <rfmt sheetId="3" sqref="C11:C12" start="0" length="0">
    <dxf>
      <numFmt numFmtId="164" formatCode="_(&quot;$&quot;* #,##0.00_);_(&quot;$&quot;* \(#,##0.00\);_(&quot;$&quot;* &quot;-&quot;??_);_(@_)"/>
    </dxf>
  </rfmt>
  <rfmt sheetId="3" sqref="B14:B15" start="0" length="0">
    <dxf>
      <numFmt numFmtId="164" formatCode="_(&quot;$&quot;* #,##0.00_);_(&quot;$&quot;* \(#,##0.00\);_(&quot;$&quot;* &quot;-&quot;??_);_(@_)"/>
    </dxf>
  </rfmt>
  <rfmt sheetId="3" sqref="B7:C15" start="0" length="0">
    <dxf>
      <alignment horizontal="general"/>
    </dxf>
  </rfmt>
  <rfmt sheetId="3" sqref="B7:C15" start="0" length="0">
    <dxf>
      <alignment horizontal="right"/>
    </dxf>
  </rfmt>
  <rcc rId="723" sId="4" odxf="1" dxf="1">
    <oc r="C3" t="inlineStr">
      <is>
        <t>charged to LIN Dept</t>
      </is>
    </oc>
    <nc r="C3"/>
    <odxf>
      <font>
        <color indexed="10"/>
      </font>
      <alignment horizontal="right" readingOrder="0"/>
    </odxf>
    <ndxf>
      <font>
        <sz val="10"/>
        <color auto="1"/>
        <name val="Verdana"/>
        <scheme val="none"/>
      </font>
      <alignment horizontal="general" readingOrder="0"/>
    </ndxf>
  </rcc>
  <rcc rId="724" sId="4" odxf="1" dxf="1">
    <oc r="C4" t="inlineStr">
      <is>
        <t>charged to LIN Dept</t>
      </is>
    </oc>
    <nc r="C4"/>
    <odxf>
      <font>
        <color indexed="10"/>
      </font>
      <alignment horizontal="right" readingOrder="0"/>
    </odxf>
    <ndxf>
      <font>
        <sz val="10"/>
        <color auto="1"/>
        <name val="Verdana"/>
        <scheme val="none"/>
      </font>
      <alignment horizontal="general" readingOrder="0"/>
    </ndxf>
  </rcc>
  <rcc rId="725" sId="4" odxf="1" dxf="1">
    <oc r="C5" t="inlineStr">
      <is>
        <t>charged to LIN Dept</t>
      </is>
    </oc>
    <nc r="C5"/>
    <odxf>
      <font>
        <color indexed="10"/>
      </font>
      <alignment horizontal="right" readingOrder="0"/>
    </odxf>
    <ndxf>
      <font>
        <sz val="10"/>
        <color auto="1"/>
        <name val="Verdana"/>
        <scheme val="none"/>
      </font>
      <alignment horizontal="general" readingOrder="0"/>
    </ndxf>
  </rcc>
  <rcc rId="726" sId="4" odxf="1" dxf="1">
    <oc r="C6" t="inlineStr">
      <is>
        <t>charged to LIN Dept</t>
      </is>
    </oc>
    <nc r="C6"/>
    <odxf>
      <font>
        <color indexed="10"/>
      </font>
      <alignment horizontal="right" readingOrder="0"/>
    </odxf>
    <ndxf>
      <font>
        <sz val="10"/>
        <color auto="1"/>
        <name val="Verdana"/>
        <scheme val="none"/>
      </font>
      <alignment horizontal="general" readingOrder="0"/>
    </ndxf>
  </rcc>
  <rcc rId="727" sId="4" odxf="1" dxf="1">
    <oc r="C7" t="inlineStr">
      <is>
        <t xml:space="preserve"> to be charged to LIN Dept</t>
      </is>
    </oc>
    <nc r="C7"/>
    <odxf>
      <alignment horizontal="right" readingOrder="0"/>
    </odxf>
    <ndxf>
      <alignment horizontal="general" readingOrder="0"/>
    </ndxf>
  </rcc>
  <rcc rId="728" sId="4" odxf="1" dxf="1">
    <oc r="C8" t="inlineStr">
      <is>
        <t>email Nov. 13, 2015, to be charged to LIN Dept</t>
      </is>
    </oc>
    <nc r="C8"/>
    <odxf>
      <alignment horizontal="right" readingOrder="0"/>
    </odxf>
    <ndxf>
      <alignment horizontal="general" readingOrder="0"/>
    </ndxf>
  </rcc>
  <rcc rId="729" sId="4" odxf="1" dxf="1">
    <oc r="C9" t="inlineStr">
      <is>
        <t>(Andrew Peters)</t>
      </is>
    </oc>
    <nc r="C9"/>
    <odxf>
      <alignment horizontal="right" readingOrder="0"/>
    </odxf>
    <ndxf>
      <alignment horizontal="general" readingOrder="0"/>
    </ndxf>
  </rcc>
  <rcc rId="730" sId="4">
    <oc r="A8" t="inlineStr">
      <is>
        <t>post boards moving Friday</t>
        <phoneticPr fontId="9" type="noConversion"/>
      </is>
    </oc>
    <nc r="A8" t="inlineStr">
      <is>
        <t>poster boards moving Friday</t>
        <phoneticPr fontId="9" type="noConversion"/>
      </is>
    </nc>
  </rcc>
  <rcc rId="731" sId="4">
    <oc r="D9" t="inlineStr">
      <is>
        <t>AJ sent reimb 2Dec2015</t>
        <phoneticPr fontId="9" type="noConversion"/>
      </is>
    </oc>
    <nc r="D9"/>
  </rcc>
  <rcc rId="732" sId="4">
    <oc r="C13" t="inlineStr">
      <is>
        <t>free, thanks to Poli Scie</t>
      </is>
    </oc>
    <nc r="C13"/>
  </rcc>
  <rcc rId="733" sId="4">
    <oc r="C14" t="inlineStr">
      <is>
        <t>Selena purchased and requested reimbursement; receipt in Dropbox</t>
        <phoneticPr fontId="9" type="noConversion"/>
      </is>
    </oc>
    <nc r="C14"/>
  </rcc>
  <rcc rId="734" sId="4">
    <oc r="C15" t="inlineStr">
      <is>
        <t>reimburse Andrew Peters</t>
      </is>
    </oc>
    <nc r="C15"/>
  </rcc>
  <rcc rId="735" sId="4">
    <oc r="C16" t="inlineStr">
      <is>
        <t>reimburse Brianne</t>
        <phoneticPr fontId="9" type="noConversion"/>
      </is>
    </oc>
    <nc r="C16"/>
  </rcc>
  <rcc rId="736" sId="5">
    <oc r="A7" t="inlineStr">
      <is>
        <t xml:space="preserve"> Erin all over for other merch (gas, parking, mileage?)</t>
      </is>
    </oc>
    <nc r="A7" t="inlineStr">
      <is>
        <t xml:space="preserve"> drive all over for other merch (gas, parking, mileage?)</t>
        <phoneticPr fontId="9" type="noConversion"/>
      </is>
    </nc>
  </rcc>
  <rcc rId="737" sId="5">
    <oc r="A6" t="inlineStr">
      <is>
        <t>Aaron Dinkin to Oakville for toques</t>
      </is>
    </oc>
    <nc r="A6" t="inlineStr">
      <is>
        <t>drive to Oakville for toques (70 km)</t>
        <phoneticPr fontId="9" type="noConversion"/>
      </is>
    </nc>
  </rcc>
  <rcc rId="738" sId="5">
    <oc r="B1">
      <f>SUM(B4:B10)</f>
    </oc>
    <nc r="B1">
      <f>SUM(B4:B10)</f>
    </nc>
  </rcc>
  <rm rId="739" sheetId="5" source="G7" destination="B7" sourceSheetId="5">
    <rfmt sheetId="5" sqref="B7" start="0" length="0">
      <dxf>
        <fill>
          <patternFill patternType="solid">
            <bgColor indexed="51"/>
          </patternFill>
        </fill>
      </dxf>
    </rfmt>
  </rm>
  <rcc rId="740" sId="5">
    <oc r="F6">
      <v>200</v>
    </oc>
    <nc r="F6"/>
  </rcc>
  <rcc rId="741" sId="5">
    <oc r="G6" t="inlineStr">
      <is>
        <t>(Aaron: 70 km)</t>
      </is>
    </oc>
    <nc r="G6"/>
  </rcc>
  <rcc rId="742" sId="5">
    <oc r="J4" t="inlineStr">
      <is>
        <t>Christie Refugee Centre contribution</t>
      </is>
    </oc>
    <nc r="J4"/>
  </rcc>
  <rcc rId="743" sId="5" odxf="1" dxf="1">
    <oc r="J5">
      <f>D14*97</f>
    </oc>
    <nc r="J5"/>
    <odxf>
      <numFmt numFmtId="166" formatCode="_-&quot;$&quot;* #,##0.00_-;\-&quot;$&quot;* #,##0.00_-;_-&quot;$&quot;* &quot;-&quot;??_-;_-@_-"/>
    </odxf>
    <ndxf>
      <numFmt numFmtId="0" formatCode="General"/>
    </ndxf>
  </rcc>
  <rcc rId="744" sId="5">
    <oc r="K5" t="inlineStr">
      <is>
        <t>97 shirts</t>
      </is>
    </oc>
    <nc r="K5"/>
  </rcc>
  <rcc rId="745" sId="5" odxf="1" dxf="1">
    <oc r="J6">
      <f>2*D15</f>
    </oc>
    <nc r="J6"/>
    <odxf>
      <numFmt numFmtId="166" formatCode="_-&quot;$&quot;* #,##0.00_-;\-&quot;$&quot;* #,##0.00_-;_-&quot;$&quot;* &quot;-&quot;??_-;_-@_-"/>
    </odxf>
    <ndxf>
      <numFmt numFmtId="0" formatCode="General"/>
    </ndxf>
  </rcc>
  <rcc rId="746" sId="5">
    <oc r="K6" t="inlineStr">
      <is>
        <t>2 toques</t>
      </is>
    </oc>
    <nc r="K6"/>
  </rcc>
  <rcc rId="747" sId="5" odxf="1" dxf="1">
    <oc r="J7">
      <f>J5+J6</f>
    </oc>
    <nc r="J7"/>
    <odxf>
      <numFmt numFmtId="166" formatCode="_-&quot;$&quot;* #,##0.00_-;\-&quot;$&quot;* #,##0.00_-;_-&quot;$&quot;* &quot;-&quot;??_-;_-@_-"/>
    </odxf>
    <ndxf>
      <numFmt numFmtId="0" formatCode="General"/>
    </ndxf>
  </rcc>
  <rfmt sheetId="5" sqref="B7" start="0" length="0">
    <dxf>
      <numFmt numFmtId="164" formatCode="_(&quot;$&quot;* #,##0.00_);_(&quot;$&quot;* \(#,##0.00\);_(&quot;$&quot;* &quot;-&quot;??_);_(@_)"/>
    </dxf>
  </rfmt>
  <rcc rId="748" sId="5" odxf="1" dxf="1">
    <oc r="L13" t="inlineStr">
      <is>
        <t>We are left with 97 t-shirts, 2 toques</t>
      </is>
    </oc>
    <nc r="L13"/>
    <odxf>
      <fill>
        <patternFill patternType="solid">
          <bgColor indexed="13"/>
        </patternFill>
      </fill>
      <border outline="0">
        <left style="thin">
          <color indexed="9"/>
        </left>
        <right style="thin">
          <color indexed="9"/>
        </right>
      </border>
    </odxf>
    <ndxf>
      <fill>
        <patternFill patternType="none">
          <bgColor indexed="65"/>
        </patternFill>
      </fill>
      <border outline="0">
        <left/>
        <right/>
      </border>
    </ndxf>
  </rcc>
  <rcc rId="749" sId="5" odxf="1" dxf="1">
    <oc r="L14" t="inlineStr">
      <is>
        <t>NN paid (on CC statement)</t>
        <phoneticPr fontId="9" type="noConversion"/>
      </is>
    </oc>
    <nc r="L14"/>
    <odxf>
      <font>
        <color indexed="10"/>
      </font>
    </odxf>
    <ndxf>
      <font>
        <sz val="10"/>
        <color auto="1"/>
        <name val="Verdana"/>
        <scheme val="none"/>
      </font>
    </ndxf>
  </rcc>
  <rcc rId="750" sId="5" odxf="1" dxf="1">
    <oc r="L15" t="inlineStr">
      <is>
        <t>NN paid</t>
      </is>
    </oc>
    <nc r="L15"/>
    <odxf>
      <font>
        <color indexed="10"/>
      </font>
    </odxf>
    <ndxf>
      <font>
        <sz val="10"/>
        <color auto="1"/>
        <name val="Verdana"/>
        <scheme val="none"/>
      </font>
    </ndxf>
  </rcc>
  <rcc rId="751" sId="5" odxf="1" dxf="1">
    <oc r="H18" t="inlineStr">
      <is>
        <t>Status</t>
      </is>
    </oc>
    <nc r="H18"/>
    <odxf>
      <font>
        <color indexed="17"/>
      </font>
    </odxf>
    <ndxf>
      <font>
        <sz val="10"/>
        <color auto="1"/>
        <name val="Verdana"/>
        <scheme val="none"/>
      </font>
    </ndxf>
  </rcc>
  <rcc rId="752" sId="5" odxf="1" dxf="1">
    <oc r="I18" t="inlineStr">
      <is>
        <t>PAYMENT INFO</t>
      </is>
    </oc>
    <nc r="I18"/>
    <odxf>
      <font>
        <color indexed="10"/>
      </font>
    </odxf>
    <ndxf>
      <font>
        <sz val="10"/>
        <color auto="1"/>
        <name val="Verdana"/>
        <scheme val="none"/>
      </font>
    </ndxf>
  </rcc>
  <rfmt sheetId="5" sqref="H19" start="0" length="0">
    <dxf>
      <font>
        <sz val="10"/>
        <color auto="1"/>
        <name val="Verdana"/>
        <scheme val="none"/>
      </font>
    </dxf>
  </rfmt>
  <rfmt sheetId="5" sqref="I19" start="0" length="0">
    <dxf>
      <font>
        <sz val="10"/>
        <color auto="1"/>
        <name val="Verdana"/>
        <scheme val="none"/>
      </font>
    </dxf>
  </rfmt>
  <rcc rId="753" sId="5" odxf="1" dxf="1">
    <oc r="H20" t="inlineStr">
      <is>
        <t>with logos</t>
      </is>
    </oc>
    <nc r="H20"/>
    <odxf>
      <font>
        <color indexed="17"/>
      </font>
    </odxf>
    <ndxf>
      <font>
        <sz val="10"/>
        <color auto="1"/>
        <name val="Verdana"/>
        <scheme val="none"/>
      </font>
    </ndxf>
  </rcc>
  <rcc rId="754" sId="5" odxf="1" dxf="1">
    <oc r="I20" t="inlineStr">
      <is>
        <t>ordered; art approved 10/14, NN paid deposit on own Visa</t>
        <phoneticPr fontId="9" type="noConversion"/>
      </is>
    </oc>
    <nc r="I20"/>
    <odxf>
      <font>
        <color indexed="10"/>
      </font>
    </odxf>
    <ndxf>
      <font>
        <sz val="10"/>
        <color auto="1"/>
        <name val="Verdana"/>
        <scheme val="none"/>
      </font>
    </ndxf>
  </rcc>
  <rfmt sheetId="5" sqref="H21" start="0" length="0">
    <dxf>
      <font>
        <sz val="10"/>
        <color auto="1"/>
        <name val="Verdana"/>
        <scheme val="none"/>
      </font>
    </dxf>
  </rfmt>
  <rcc rId="755" sId="5" odxf="1" dxf="1">
    <oc r="I21" t="inlineStr">
      <is>
        <t>NN paid</t>
      </is>
    </oc>
    <nc r="I21"/>
    <odxf>
      <font>
        <color indexed="10"/>
      </font>
    </odxf>
    <ndxf>
      <font>
        <sz val="10"/>
        <color auto="1"/>
        <name val="Verdana"/>
        <scheme val="none"/>
      </font>
    </ndxf>
  </rcc>
  <rcc rId="756" sId="5" odxf="1" dxf="1">
    <oc r="H22" t="inlineStr">
      <is>
        <t>$180 quoted by Emily Oct. 5 for 2 charges for patches</t>
        <phoneticPr fontId="9" type="noConversion"/>
      </is>
    </oc>
    <nc r="H22"/>
    <odxf>
      <font>
        <color indexed="17"/>
      </font>
    </odxf>
    <ndxf>
      <font>
        <sz val="10"/>
        <color auto="1"/>
        <name val="Verdana"/>
        <scheme val="none"/>
      </font>
    </ndxf>
  </rcc>
  <rcc rId="757" sId="5" odxf="1" dxf="1">
    <oc r="I22" t="inlineStr">
      <is>
        <t>NN paid $864.17 10/13</t>
      </is>
    </oc>
    <nc r="I22"/>
    <odxf>
      <font>
        <color indexed="10"/>
      </font>
    </odxf>
    <ndxf>
      <font>
        <sz val="10"/>
        <color auto="1"/>
        <name val="Verdana"/>
        <scheme val="none"/>
      </font>
    </ndxf>
  </rcc>
  <rfmt sheetId="5" sqref="H23" start="0" length="0">
    <dxf>
      <font>
        <sz val="10"/>
        <color auto="1"/>
        <name val="Verdana"/>
        <scheme val="none"/>
      </font>
    </dxf>
  </rfmt>
  <rfmt sheetId="5" sqref="I23" start="0" length="0">
    <dxf>
      <font>
        <sz val="10"/>
        <color auto="1"/>
        <name val="Verdana"/>
        <scheme val="none"/>
      </font>
    </dxf>
  </rfmt>
  <rfmt sheetId="5" sqref="H24" start="0" length="0">
    <dxf>
      <font>
        <sz val="10"/>
        <color auto="1"/>
        <name val="Verdana"/>
        <scheme val="none"/>
      </font>
    </dxf>
  </rfmt>
  <rcc rId="758" sId="5" odxf="1" dxf="1">
    <oc r="I24" t="inlineStr">
      <is>
        <t>ordered 10/14 by Emily</t>
      </is>
    </oc>
    <nc r="I24"/>
    <odxf>
      <font>
        <color indexed="10"/>
      </font>
    </odxf>
    <ndxf>
      <font>
        <sz val="10"/>
        <color auto="1"/>
        <name val="Verdana"/>
        <scheme val="none"/>
      </font>
    </ndxf>
  </rcc>
  <rfmt sheetId="5" sqref="H25" start="0" length="0">
    <dxf>
      <font>
        <sz val="10"/>
        <color auto="1"/>
        <name val="Verdana"/>
        <scheme val="none"/>
      </font>
    </dxf>
  </rfmt>
  <rcc rId="759" sId="5" odxf="1" dxf="1">
    <oc r="I25" t="inlineStr">
      <is>
        <t>NN paid (on CC statement)</t>
        <phoneticPr fontId="9" type="noConversion"/>
      </is>
    </oc>
    <nc r="I25"/>
    <odxf>
      <font>
        <color indexed="10"/>
      </font>
    </odxf>
    <ndxf>
      <font>
        <sz val="10"/>
        <color auto="1"/>
        <name val="Verdana"/>
        <scheme val="none"/>
      </font>
    </ndxf>
  </rcc>
  <rcc rId="760" sId="5" odxf="1" dxf="1">
    <oc r="H26" t="inlineStr">
      <is>
        <t>in NN's office</t>
      </is>
    </oc>
    <nc r="H26"/>
    <odxf>
      <font>
        <color indexed="17"/>
      </font>
    </odxf>
    <ndxf>
      <font>
        <sz val="10"/>
        <color auto="1"/>
        <name val="Verdana"/>
        <scheme val="none"/>
      </font>
    </ndxf>
  </rcc>
  <rcc rId="761" sId="5" odxf="1" dxf="1">
    <oc r="I26" t="inlineStr">
      <is>
        <t>NN paid 1/2 on LIN Dept AmEx</t>
        <phoneticPr fontId="9" type="noConversion"/>
      </is>
    </oc>
    <nc r="I26"/>
    <odxf>
      <font>
        <color indexed="10"/>
      </font>
    </odxf>
    <ndxf>
      <font>
        <sz val="10"/>
        <color auto="1"/>
        <name val="Verdana"/>
        <scheme val="none"/>
      </font>
    </ndxf>
  </rcc>
  <rfmt sheetId="5" sqref="H27" start="0" length="0">
    <dxf>
      <font>
        <sz val="10"/>
        <color auto="1"/>
        <name val="Verdana"/>
        <scheme val="none"/>
      </font>
    </dxf>
  </rfmt>
  <rcc rId="762" sId="5" odxf="1" dxf="1">
    <oc r="I27" t="inlineStr">
      <is>
        <t>NN gave FIS info to DupliCentre 10/14</t>
      </is>
    </oc>
    <nc r="I27"/>
    <odxf>
      <font>
        <color indexed="10"/>
      </font>
    </odxf>
    <ndxf>
      <font>
        <sz val="10"/>
        <color auto="1"/>
        <name val="Verdana"/>
        <scheme val="none"/>
      </font>
    </ndxf>
  </rcc>
  <rfmt sheetId="5" sqref="H28" start="0" length="0">
    <dxf>
      <font>
        <sz val="10"/>
        <color auto="1"/>
        <name val="Verdana"/>
        <scheme val="none"/>
      </font>
    </dxf>
  </rfmt>
  <rcc rId="763" sId="5" odxf="1" dxf="1">
    <oc r="I28" t="inlineStr">
      <is>
        <t>NN gave FIS info to DupliCentre 10/14</t>
      </is>
    </oc>
    <nc r="I28"/>
    <odxf>
      <font>
        <color indexed="10"/>
      </font>
    </odxf>
    <ndxf>
      <font>
        <sz val="10"/>
        <color auto="1"/>
        <name val="Verdana"/>
        <scheme val="none"/>
      </font>
    </ndxf>
  </rcc>
  <rfmt sheetId="5" sqref="H29" start="0" length="0">
    <dxf>
      <font>
        <sz val="10"/>
        <color auto="1"/>
        <name val="Verdana"/>
        <scheme val="none"/>
      </font>
    </dxf>
  </rfmt>
  <rcc rId="764" sId="5" odxf="1" dxf="1">
    <oc r="I29" t="inlineStr">
      <is>
        <t>NN gave FIS info to DupliCentre 10/14</t>
      </is>
    </oc>
    <nc r="I29"/>
    <odxf>
      <font>
        <color indexed="10"/>
      </font>
    </odxf>
    <ndxf>
      <font>
        <sz val="10"/>
        <color auto="1"/>
        <name val="Verdana"/>
        <scheme val="none"/>
      </font>
    </ndxf>
  </rcc>
  <rfmt sheetId="5" sqref="H30" start="0" length="0">
    <dxf>
      <font>
        <sz val="10"/>
        <color auto="1"/>
        <name val="Verdana"/>
        <scheme val="none"/>
      </font>
    </dxf>
  </rfmt>
  <rcc rId="765" sId="5" odxf="1" dxf="1">
    <oc r="I30" t="inlineStr">
      <is>
        <r>
          <t xml:space="preserve">NN paid </t>
        </r>
        <r>
          <rPr>
            <sz val="10"/>
            <rFont val="Verdana"/>
          </rPr>
          <t>Oct. 14</t>
        </r>
        <r>
          <rPr>
            <sz val="10"/>
            <rFont val="Verdana"/>
          </rPr>
          <t xml:space="preserve"> on LIN Dept AmEx</t>
        </r>
      </is>
    </oc>
    <nc r="I30"/>
    <odxf>
      <font>
        <color indexed="10"/>
      </font>
    </odxf>
    <ndxf>
      <font>
        <sz val="10"/>
        <color auto="1"/>
        <name val="Verdana"/>
        <scheme val="none"/>
      </font>
    </ndxf>
  </rcc>
  <rcc rId="766" sId="5" odxf="1" dxf="1">
    <oc r="I31" t="inlineStr">
      <is>
        <t>on A-J's Mastercard</t>
        <phoneticPr fontId="9" type="noConversion"/>
      </is>
    </oc>
    <nc r="I31"/>
    <odxf>
      <font>
        <color indexed="10"/>
      </font>
    </odxf>
    <ndxf>
      <font>
        <sz val="10"/>
        <color auto="1"/>
        <name val="Verdana"/>
        <scheme val="none"/>
      </font>
    </ndxf>
  </rcc>
  <rcc rId="767" sId="5">
    <oc r="G24" t="inlineStr">
      <is>
        <t>Built in folder - Plan A (currently out of stock)</t>
      </is>
    </oc>
    <nc r="G24"/>
  </rcc>
  <rcc rId="768" sId="5">
    <oc r="G27" t="inlineStr">
      <is>
        <t>invoice rec'd Nov. 16, 2015</t>
      </is>
    </oc>
    <nc r="G27"/>
  </rcc>
  <rfmt sheetId="5" sqref="F31" start="0" length="0">
    <dxf>
      <numFmt numFmtId="164" formatCode="_(&quot;$&quot;* #,##0.00_);_(&quot;$&quot;* \(#,##0.00\);_(&quot;$&quot;* &quot;-&quot;??_);_(@_)"/>
    </dxf>
  </rfmt>
  <rcc rId="769" sId="6" odxf="1" dxf="1">
    <oc r="A5" t="inlineStr">
      <is>
        <t>David</t>
      </is>
    </oc>
    <nc r="A5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70" sId="6" odxf="1" dxf="1">
    <oc r="B5" t="inlineStr">
      <is>
        <t>Adger</t>
      </is>
    </oc>
    <nc r="B5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71" sId="6" odxf="1" dxf="1">
    <oc r="A6" t="inlineStr">
      <is>
        <t>Benedikt</t>
      </is>
    </oc>
    <nc r="A6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72" sId="6" odxf="1" dxf="1">
    <oc r="B6" t="inlineStr">
      <is>
        <t>Szmrecsanyi</t>
      </is>
    </oc>
    <nc r="B6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73" sId="6" odxf="1" dxf="1">
    <oc r="A7" t="inlineStr">
      <is>
        <t>Miriam</t>
      </is>
    </oc>
    <nc r="A7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74" sId="6" odxf="1" dxf="1">
    <oc r="B7" t="inlineStr">
      <is>
        <t>Meyerhoff</t>
      </is>
    </oc>
    <nc r="B7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75" sId="6" odxf="1" dxf="1">
    <oc r="A8" t="inlineStr">
      <is>
        <t>Susan</t>
      </is>
    </oc>
    <nc r="A8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76" sId="6" odxf="1" dxf="1">
    <oc r="B8" t="inlineStr">
      <is>
        <t>Pintzuk</t>
      </is>
    </oc>
    <nc r="B8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77" sId="6" odxf="1" dxf="1">
    <oc r="A9" t="inlineStr">
      <is>
        <t>William</t>
      </is>
    </oc>
    <nc r="A9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78" sId="6" odxf="1" dxf="1">
    <oc r="B9" t="inlineStr">
      <is>
        <t>Labov</t>
      </is>
    </oc>
    <nc r="B9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79" sId="6" odxf="1" dxf="1">
    <oc r="A10" t="inlineStr">
      <is>
        <t>Shana</t>
      </is>
    </oc>
    <nc r="A10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80" sId="6" odxf="1" dxf="1">
    <oc r="B10" t="inlineStr">
      <is>
        <t>Poplack</t>
      </is>
    </oc>
    <nc r="B10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81" sId="6" odxf="1" dxf="1">
    <oc r="A15" t="inlineStr">
      <is>
        <t>David</t>
      </is>
    </oc>
    <nc r="A15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82" sId="6" odxf="1" dxf="1">
    <oc r="B15" t="inlineStr">
      <is>
        <t>Adger</t>
      </is>
    </oc>
    <nc r="B15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83" sId="6" odxf="1" dxf="1">
    <oc r="A16" t="inlineStr">
      <is>
        <t>Benedikt</t>
      </is>
    </oc>
    <nc r="A16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84" sId="6" odxf="1" dxf="1">
    <oc r="B16" t="inlineStr">
      <is>
        <t>Szmrecsanyi</t>
      </is>
    </oc>
    <nc r="B16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85" sId="6" odxf="1" dxf="1">
    <oc r="A17" t="inlineStr">
      <is>
        <t>Miriam</t>
      </is>
    </oc>
    <nc r="A17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86" sId="6" odxf="1" dxf="1">
    <oc r="B17" t="inlineStr">
      <is>
        <t>Meyerhoff</t>
      </is>
    </oc>
    <nc r="B17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87" sId="6" odxf="1" dxf="1">
    <oc r="A18" t="inlineStr">
      <is>
        <t>Susan</t>
      </is>
    </oc>
    <nc r="A18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88" sId="6" odxf="1" dxf="1">
    <oc r="B18" t="inlineStr">
      <is>
        <t>Pintzuk</t>
      </is>
    </oc>
    <nc r="B18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89" sId="6" odxf="1" dxf="1">
    <oc r="A19" t="inlineStr">
      <is>
        <t>William</t>
      </is>
    </oc>
    <nc r="A19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90" sId="6" odxf="1" dxf="1">
    <oc r="B19" t="inlineStr">
      <is>
        <t>Labov</t>
      </is>
    </oc>
    <nc r="B19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91" sId="6" odxf="1" dxf="1">
    <oc r="A23" t="inlineStr">
      <is>
        <t>David</t>
      </is>
    </oc>
    <nc r="A23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92" sId="6" odxf="1" dxf="1">
    <oc r="B23" t="inlineStr">
      <is>
        <t>Adger</t>
      </is>
    </oc>
    <nc r="B23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93" sId="6" odxf="1" dxf="1">
    <oc r="A24" t="inlineStr">
      <is>
        <t>Benedikt</t>
      </is>
    </oc>
    <nc r="A24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94" sId="6" odxf="1" dxf="1">
    <oc r="B24" t="inlineStr">
      <is>
        <t>Szmrecsanyi</t>
      </is>
    </oc>
    <nc r="B24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95" sId="6" odxf="1" dxf="1">
    <oc r="A25" t="inlineStr">
      <is>
        <t>Miriam</t>
      </is>
    </oc>
    <nc r="A25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96" sId="6" odxf="1" dxf="1">
    <oc r="B25" t="inlineStr">
      <is>
        <t>Meyerhoff</t>
      </is>
    </oc>
    <nc r="B25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97" sId="6" odxf="1" dxf="1">
    <oc r="A26" t="inlineStr">
      <is>
        <t>Susan</t>
      </is>
    </oc>
    <nc r="A26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798" sId="6" odxf="1" dxf="1">
    <oc r="B26" t="inlineStr">
      <is>
        <t>Pintzuk</t>
      </is>
    </oc>
    <nc r="B26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799" sId="6" odxf="1" dxf="1">
    <oc r="A27" t="inlineStr">
      <is>
        <t>William</t>
      </is>
    </oc>
    <nc r="A27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800" sId="6" odxf="1" dxf="1">
    <oc r="B27" t="inlineStr">
      <is>
        <t>Labov</t>
      </is>
    </oc>
    <nc r="B27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801" sId="6" odxf="1" dxf="1">
    <oc r="A28" t="inlineStr">
      <is>
        <t>Kirk</t>
        <phoneticPr fontId="9" type="noConversion"/>
      </is>
    </oc>
    <nc r="A28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802" sId="6" odxf="1" dxf="1">
    <oc r="B28" t="inlineStr">
      <is>
        <t>Hazen</t>
        <phoneticPr fontId="9" type="noConversion"/>
      </is>
    </oc>
    <nc r="B28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cc rId="803" sId="6" odxf="1" dxf="1">
    <oc r="A29" t="inlineStr">
      <is>
        <t>Shana</t>
      </is>
    </oc>
    <nc r="A29"/>
    <odxf>
      <font>
        <sz val="12"/>
        <color indexed="8"/>
        <name val="Calibri"/>
        <scheme val="none"/>
      </font>
    </odxf>
    <ndxf>
      <font>
        <sz val="10"/>
        <color auto="1"/>
        <name val="Verdana"/>
        <scheme val="none"/>
      </font>
    </ndxf>
  </rcc>
  <rcc rId="804" sId="6" odxf="1" dxf="1">
    <oc r="B29" t="inlineStr">
      <is>
        <t>Poplack</t>
      </is>
    </oc>
    <nc r="B29"/>
    <odxf>
      <font>
        <b/>
        <sz val="12"/>
        <color indexed="17"/>
        <name val="Calibri"/>
        <scheme val="none"/>
      </font>
    </odxf>
    <ndxf>
      <font>
        <b val="0"/>
        <sz val="10"/>
        <color auto="1"/>
        <name val="Verdana"/>
        <scheme val="none"/>
      </font>
    </ndxf>
  </rcc>
  <rfmt sheetId="6" sqref="A33" start="0" length="0">
    <dxf>
      <font>
        <sz val="12"/>
        <color indexed="8"/>
        <name val="Calibri"/>
        <scheme val="none"/>
      </font>
    </dxf>
  </rfmt>
  <rcc rId="805" sId="6">
    <oc r="A33" t="inlineStr">
      <is>
        <t>Shana</t>
        <phoneticPr fontId="9" type="noConversion"/>
      </is>
    </oc>
    <nc r="A33"/>
  </rcc>
  <rcc rId="806" sId="6">
    <oc r="A32" t="inlineStr">
      <is>
        <t>Ground transit (Intersections)</t>
      </is>
    </oc>
    <nc r="A32" t="inlineStr">
      <is>
        <t>Ground transit</t>
        <phoneticPr fontId="9" type="noConversion"/>
      </is>
    </nc>
  </rcc>
  <rcc rId="807" sId="6" numFmtId="34">
    <oc r="F35">
      <v>300</v>
    </oc>
    <nc r="F35"/>
  </rcc>
  <rcc rId="808" sId="6">
    <oc r="G26" t="inlineStr">
      <is>
        <t>She may understand $US1100 rather than $1000 here.</t>
        <phoneticPr fontId="9" type="noConversion"/>
      </is>
    </oc>
    <nc r="G26"/>
  </rcc>
  <rcc rId="809" sId="6">
    <oc r="G29" t="inlineStr">
      <is>
        <t>her estimate on 9/17</t>
      </is>
    </oc>
    <nc r="G29"/>
  </rcc>
  <rcc rId="810" sId="6">
    <oc r="F30" t="inlineStr">
      <is>
        <t>Amounts we have offered to pay (NSF grant)</t>
        <phoneticPr fontId="9" type="noConversion"/>
      </is>
    </oc>
    <nc r="F30"/>
  </rcc>
  <rfmt sheetId="6" sqref="E22" start="0" length="0">
    <dxf>
      <font>
        <u/>
      </font>
    </dxf>
  </rfmt>
  <rcc rId="811" sId="6">
    <oc r="F9" t="inlineStr">
      <is>
        <t>to be reimbursed, others are prepaid</t>
        <phoneticPr fontId="9" type="noConversion"/>
      </is>
    </oc>
    <nc r="F9"/>
  </rcc>
  <rcc rId="812" sId="6">
    <oc r="G10" t="inlineStr">
      <is>
        <t>invoice rec'd Nov. 12, 2015</t>
        <phoneticPr fontId="9" type="noConversion"/>
      </is>
    </oc>
    <nc r="G10"/>
  </rcc>
  <rcc rId="813" sId="7">
    <oc r="C2" t="inlineStr">
      <is>
        <t>count them into catering</t>
        <phoneticPr fontId="9" type="noConversion"/>
      </is>
    </oc>
    <nc r="C2"/>
  </rcc>
  <rcv guid="{62DCF7D2-14AA-874F-98DC-D0A8F0CE5A63}" action="delete"/>
  <rcv guid="{62DCF7D2-14AA-874F-98DC-D0A8F0CE5A6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c rId="530" sId="1">
    <nc r="D18" t="inlineStr">
      <is>
        <t>Editorial asst. for CJL issue</t>
        <phoneticPr fontId="6" type="noConversion"/>
      </is>
    </nc>
  </rcc>
  <rcc rId="531" sId="1">
    <nc r="D19" t="inlineStr">
      <is>
        <t>Editorial asst. for "how-to-NWAV" wiki</t>
        <phoneticPr fontId="6" type="noConversion"/>
      </is>
    </nc>
  </rcc>
  <rm rId="532" sheetId="1" source="D20" destination="D22" sourceSheetId="1">
    <rfmt sheetId="1" sqref="D22" start="0" length="0">
      <dxf>
        <font>
          <sz val="10"/>
          <color indexed="10"/>
          <name val="Verdana"/>
          <scheme val="none"/>
        </font>
      </dxf>
    </rfmt>
  </rm>
  <rrc rId="533" sId="1" eol="1" ref="A20:XFD20" action="insertRow"/>
  <rcc rId="534" sId="1">
    <nc r="D20" t="inlineStr">
      <is>
        <t>Open Access charge for CJL issue</t>
        <phoneticPr fontId="6" type="noConversion"/>
      </is>
    </nc>
  </rcc>
  <rm rId="535" sheetId="1" source="D17" destination="D16" sourceSheetId="1">
    <rfmt sheetId="1" sqref="D16" start="0" length="0">
      <dxf>
        <font>
          <sz val="10"/>
          <color indexed="10"/>
          <name val="Verdana"/>
          <scheme val="none"/>
        </font>
      </dxf>
    </rfmt>
  </rm>
  <rcv guid="{62DCF7D2-14AA-874F-98DC-D0A8F0CE5A63}" action="delete"/>
  <rcv guid="{62DCF7D2-14AA-874F-98DC-D0A8F0CE5A6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6" sId="4" numFmtId="34">
    <oc r="B7">
      <v>1300</v>
    </oc>
    <nc r="B7">
      <v>1120</v>
    </nc>
  </rcc>
  <rcc rId="537" sId="4">
    <oc r="A7" t="inlineStr">
      <is>
        <t>poster boards rental Friday</t>
        <phoneticPr fontId="11" type="noConversion"/>
      </is>
    </oc>
    <nc r="A7" t="inlineStr">
      <is>
        <t>poster boards rental Friday +velcro</t>
      </is>
    </nc>
  </rcc>
  <rcc rId="538" sId="4">
    <nc r="C12" t="inlineStr">
      <is>
        <t>included in HH budget</t>
      </is>
    </nc>
  </rcc>
  <rcc rId="539" sId="4">
    <oc r="B12">
      <v>1200</v>
    </oc>
    <nc r="B12"/>
  </rcc>
  <rfmt sheetId="4" sqref="A12" start="0" length="2147483647">
    <dxf>
      <font>
        <color theme="0" tint="-0.499984740745262"/>
      </font>
    </dxf>
  </rfmt>
  <rfmt sheetId="4" sqref="C12" start="0" length="2147483647">
    <dxf>
      <font>
        <color auto="1"/>
      </font>
    </dxf>
  </rfmt>
  <rfmt sheetId="4" sqref="C12" start="0" length="2147483647">
    <dxf>
      <font>
        <color theme="0" tint="-0.499984740745262"/>
      </font>
    </dxf>
  </rfmt>
  <rfmt sheetId="4" sqref="B8">
    <dxf>
      <fill>
        <patternFill patternType="solid">
          <fgColor indexed="64"/>
          <bgColor rgb="FFFFFF00"/>
        </patternFill>
      </fill>
    </dxf>
  </rfmt>
  <rfmt sheetId="4" sqref="B8">
    <dxf>
      <fill>
        <patternFill patternType="solid">
          <fgColor indexed="64"/>
          <bgColor rgb="FFFFFF00"/>
        </patternFill>
      </fill>
    </dxf>
  </rfmt>
  <rfmt sheetId="4" sqref="B9">
    <dxf>
      <fill>
        <patternFill patternType="solid">
          <fgColor indexed="64"/>
          <bgColor theme="0"/>
        </patternFill>
      </fill>
    </dxf>
  </rfmt>
  <rfmt sheetId="4" sqref="B9">
    <dxf>
      <fill>
        <patternFill patternType="solid">
          <fgColor indexed="64"/>
          <bgColor theme="0"/>
        </patternFill>
      </fill>
    </dxf>
  </rfmt>
  <rfmt sheetId="4" sqref="B16">
    <dxf>
      <fill>
        <patternFill patternType="solid">
          <fgColor indexed="64"/>
          <bgColor theme="0"/>
        </patternFill>
      </fill>
    </dxf>
  </rfmt>
  <rfmt sheetId="4" sqref="B16">
    <dxf>
      <fill>
        <patternFill patternType="solid">
          <fgColor indexed="64"/>
          <bgColor theme="0"/>
        </patternFill>
      </fill>
    </dxf>
  </rfmt>
  <rcv guid="{62DCF7D2-14AA-874F-98DC-D0A8F0CE5A63}" action="delete"/>
  <rdn rId="0" localSheetId="9" customView="1" name="Z_62DCF7D2_14AA_874F_98DC_D0A8F0CE5A63_.wvu.Cols" hidden="1" oldHidden="1">
    <formula>'Space HH'!$C:$C</formula>
    <oldFormula>'Space HH'!$C:$C</oldFormula>
  </rdn>
  <rcv guid="{62DCF7D2-14AA-874F-98DC-D0A8F0CE5A6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8" sId="1">
    <oc r="C4" t="inlineStr">
      <is>
        <t>EventBrite Total Nov. 1, 2015</t>
        <phoneticPr fontId="14" type="noConversion"/>
      </is>
    </oc>
    <nc r="C4"/>
  </rcc>
  <rcc rId="919" sId="1">
    <oc r="C12" t="inlineStr">
      <is>
        <t>EventBrite Total Nov. 1, 2015</t>
        <phoneticPr fontId="14" type="noConversion"/>
      </is>
    </oc>
    <nc r="C12"/>
  </rcc>
  <rfmt sheetId="1" sqref="B4:C12">
    <dxf>
      <fill>
        <patternFill patternType="solid">
          <fgColor indexed="64"/>
          <bgColor theme="0"/>
        </patternFill>
      </fill>
    </dxf>
  </rfmt>
  <rfmt sheetId="1" sqref="B4:C12">
    <dxf>
      <fill>
        <patternFill patternType="solid">
          <fgColor indexed="64"/>
          <bgColor theme="0"/>
        </patternFill>
      </fill>
    </dxf>
  </rfmt>
  <rcc rId="920" sId="1">
    <oc r="F5" t="inlineStr">
      <is>
        <t>Total US $8,718  = CAN $ 11,310.73 (as of Oct. 21 exchange rate of 1.2974)-PA</t>
      </is>
    </oc>
    <nc r="F5"/>
  </rcc>
  <rcc rId="921" sId="1">
    <oc r="F7" t="inlineStr">
      <is>
        <t xml:space="preserve">THIS COST WILL BE HIGHER.  </t>
      </is>
    </oc>
    <nc r="F7"/>
  </rcc>
  <rfmt sheetId="1" sqref="E5:E8">
    <dxf>
      <fill>
        <patternFill patternType="solid">
          <fgColor indexed="64"/>
          <bgColor theme="0"/>
        </patternFill>
      </fill>
    </dxf>
  </rfmt>
  <rfmt sheetId="1" sqref="E5:E8">
    <dxf>
      <fill>
        <patternFill patternType="solid">
          <fgColor indexed="64"/>
          <bgColor theme="0"/>
        </patternFill>
      </fill>
    </dxf>
  </rfmt>
  <rfmt sheetId="1" sqref="E4" start="0" length="2147483647">
    <dxf>
      <font>
        <color rgb="FFFF0000"/>
      </font>
    </dxf>
  </rfmt>
  <rcc rId="922" sId="1">
    <oc r="F10" t="inlineStr">
      <is>
        <t>19Sept registration.xlsx</t>
      </is>
    </oc>
    <nc r="F10"/>
  </rcc>
  <rfmt sheetId="1" sqref="E4">
    <dxf>
      <alignment horizontal="right" readingOrder="0"/>
    </dxf>
  </rfmt>
  <rfmt sheetId="1" sqref="E4">
    <dxf>
      <numFmt numFmtId="170" formatCode="&quot;$&quot;#,##0;[Red]&quot;$&quot;#,##0"/>
    </dxf>
  </rfmt>
  <rcv guid="{62DCF7D2-14AA-874F-98DC-D0A8F0CE5A63}" action="delete"/>
  <rdn rId="0" localSheetId="9" customView="1" name="Z_62DCF7D2_14AA_874F_98DC_D0A8F0CE5A63_.wvu.Cols" hidden="1" oldHidden="1">
    <formula>'-'!$C:$C</formula>
    <oldFormula>'-'!$C:$C</oldFormula>
  </rdn>
  <rcv guid="{62DCF7D2-14AA-874F-98DC-D0A8F0CE5A63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8" sId="5">
    <oc r="F26">
      <f>2*945.74*1.2</f>
    </oc>
    <nc r="F26">
      <f>2*'Naomi Pro 2014:Users:nagy:Dropbox:nwav 2015 toronto:FINANCE (incl GRANTS):[NWAV costs charged to LIN Dept.xlsx]Sheet1'!$B$6*1.2</f>
    </nc>
  </rcc>
  <rcv guid="{62DCF7D2-14AA-874F-98DC-D0A8F0CE5A63}" action="delete"/>
  <rdn rId="0" localSheetId="9" customView="1" name="Z_62DCF7D2_14AA_874F_98DC_D0A8F0CE5A63_.wvu.Cols" hidden="1" oldHidden="1">
    <formula>'Space HH'!$C:$C</formula>
    <oldFormula>'Space HH'!$C:$C</oldFormula>
  </rdn>
  <rcv guid="{62DCF7D2-14AA-874F-98DC-D0A8F0CE5A63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1" sId="2">
    <oc r="G7" t="inlineStr">
      <is>
        <t>Fri</t>
      </is>
    </oc>
    <nc r="G7"/>
  </rcc>
  <rcc rId="542" sId="2" odxf="1" s="1" dxf="1">
    <oc r="H7">
      <v>188</v>
    </oc>
    <nc r="H7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_);\(&quot;$&quot;#,##0.00\)"/>
    </odxf>
    <ndxf>
      <numFmt numFmtId="0" formatCode="General"/>
    </ndxf>
  </rcc>
  <rcc rId="543" sId="2" odxf="1" dxf="1">
    <oc r="I7" t="inlineStr">
      <is>
        <t>Med Sci auditorium if we keep it for the film</t>
      </is>
    </oc>
    <nc r="I7"/>
    <odxf>
      <font>
        <sz val="9"/>
        <color indexed="10"/>
        <name val="Arial,Bold"/>
        <scheme val="none"/>
      </font>
      <numFmt numFmtId="4" formatCode="#,##0.00"/>
    </odxf>
    <ndxf>
      <font>
        <sz val="10"/>
        <color auto="1"/>
        <name val="Verdana"/>
        <scheme val="none"/>
      </font>
      <numFmt numFmtId="0" formatCode="General"/>
    </ndxf>
  </rcc>
  <rcv guid="{62DCF7D2-14AA-874F-98DC-D0A8F0CE5A63}" action="delete"/>
  <rdn rId="0" localSheetId="9" customView="1" name="Z_62DCF7D2_14AA_874F_98DC_D0A8F0CE5A63_.wvu.Cols" hidden="1" oldHidden="1">
    <formula>'Space HH'!$C:$C</formula>
    <oldFormula>'Space HH'!$C:$C</oldFormula>
  </rdn>
  <rcv guid="{62DCF7D2-14AA-874F-98DC-D0A8F0CE5A63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5" sId="1">
    <oc r="D20" t="inlineStr">
      <is>
        <t>Open Access charge for CJL issue</t>
        <phoneticPr fontId="11" type="noConversion"/>
      </is>
    </oc>
    <nc r="D20" t="inlineStr">
      <is>
        <t>Open Access charge for CJL issue - possible</t>
      </is>
    </nc>
  </rcc>
  <rcc rId="546" sId="1">
    <oc r="D25" t="inlineStr">
      <is>
        <t>PayPal has $10K in it.</t>
        <phoneticPr fontId="11" type="noConversion"/>
      </is>
    </oc>
    <nc r="D25" t="inlineStr">
      <is>
        <t>At end of conference, PayPal had $10K in it.</t>
      </is>
    </nc>
  </rcc>
  <rcv guid="{62DCF7D2-14AA-874F-98DC-D0A8F0CE5A63}" action="delete"/>
  <rdn rId="0" localSheetId="9" customView="1" name="Z_62DCF7D2_14AA_874F_98DC_D0A8F0CE5A63_.wvu.Cols" hidden="1" oldHidden="1">
    <formula>'Space HH'!$C:$C</formula>
    <oldFormula>'Space HH'!$C:$C</oldFormula>
  </rdn>
  <rcv guid="{62DCF7D2-14AA-874F-98DC-D0A8F0CE5A63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0" sId="4" numFmtId="34">
    <oc r="B8">
      <v>1100</v>
    </oc>
    <nc r="B8">
      <v>990</v>
    </nc>
  </rcc>
  <rfmt sheetId="4" sqref="B8">
    <dxf>
      <fill>
        <patternFill patternType="solid">
          <fgColor indexed="64"/>
          <bgColor theme="0"/>
        </patternFill>
      </fill>
    </dxf>
  </rfmt>
  <rfmt sheetId="4" sqref="B8">
    <dxf>
      <fill>
        <patternFill patternType="solid">
          <fgColor indexed="64"/>
          <bgColor theme="0"/>
        </patternFill>
      </fill>
    </dxf>
  </rfmt>
  <rcc rId="551" sId="4">
    <nc r="C8" t="inlineStr">
      <is>
        <t>email Nov. 13, 2015, to be charged to LIN Dept</t>
      </is>
    </nc>
  </rcc>
  <rcc rId="552" sId="4" xfDxf="1" dxf="1">
    <nc r="C7" t="inlineStr">
      <is>
        <t xml:space="preserve"> to be charged to LIN Dept</t>
      </is>
    </nc>
    <ndxf>
      <alignment horizontal="right" readingOrder="0"/>
    </ndxf>
  </rcc>
  <rcv guid="{62DCF7D2-14AA-874F-98DC-D0A8F0CE5A63}" action="delete"/>
  <rdn rId="0" localSheetId="9" customView="1" name="Z_62DCF7D2_14AA_874F_98DC_D0A8F0CE5A63_.wvu.Cols" hidden="1" oldHidden="1">
    <formula>'Space HH'!$C:$C</formula>
    <oldFormula>'Space HH'!$C:$C</oldFormula>
  </rdn>
  <rcv guid="{62DCF7D2-14AA-874F-98DC-D0A8F0CE5A63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15">
    <dxf>
      <fill>
        <patternFill patternType="solid">
          <fgColor indexed="64"/>
          <bgColor theme="0"/>
        </patternFill>
      </fill>
    </dxf>
  </rfmt>
  <rfmt sheetId="4" sqref="B15">
    <dxf>
      <fill>
        <patternFill patternType="solid">
          <fgColor indexed="64"/>
          <bgColor theme="0"/>
        </patternFill>
      </fill>
    </dxf>
  </rfmt>
  <rcv guid="{62DCF7D2-14AA-874F-98DC-D0A8F0CE5A63}" action="delete"/>
  <rdn rId="0" localSheetId="9" customView="1" name="Z_62DCF7D2_14AA_874F_98DC_D0A8F0CE5A63_.wvu.Cols" hidden="1" oldHidden="1">
    <formula>'Space HH'!$C:$C</formula>
    <oldFormula>'Space HH'!$C:$C</oldFormula>
  </rdn>
  <rcv guid="{62DCF7D2-14AA-874F-98DC-D0A8F0CE5A63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5" sId="5" numFmtId="34">
    <oc r="F27">
      <f>E27*1.13</f>
    </oc>
    <nc r="F27">
      <v>1421.82</v>
    </nc>
  </rcc>
  <rcc rId="556" sId="5">
    <oc r="G27" t="inlineStr">
      <is>
        <t>ESTIMATE</t>
      </is>
    </oc>
    <nc r="G27" t="inlineStr">
      <is>
        <t>invoice rec'd Nov. 16, 2015</t>
      </is>
    </nc>
  </rcc>
  <rcc rId="557" sId="5">
    <oc r="G28" t="inlineStr">
      <is>
        <t>ESTIMATE</t>
      </is>
    </oc>
    <nc r="G28" t="inlineStr">
      <is>
        <t>included in above</t>
      </is>
    </nc>
  </rcc>
  <rcc rId="558" sId="5">
    <oc r="G29" t="inlineStr">
      <is>
        <t>ESTIMATE</t>
      </is>
    </oc>
    <nc r="G29" t="inlineStr">
      <is>
        <t>included in above</t>
      </is>
    </nc>
  </rcc>
  <rcc rId="559" sId="5" numFmtId="34">
    <oc r="F28">
      <v>35</v>
    </oc>
    <nc r="F28">
      <v>0</v>
    </nc>
  </rcc>
  <rcc rId="560" sId="5" numFmtId="34">
    <oc r="F29" t="inlineStr">
      <is>
        <t>??</t>
      </is>
    </oc>
    <nc r="F29">
      <v>0</v>
    </nc>
  </rcc>
  <rcv guid="{62DCF7D2-14AA-874F-98DC-D0A8F0CE5A63}" action="delete"/>
  <rdn rId="0" localSheetId="9" customView="1" name="Z_62DCF7D2_14AA_874F_98DC_D0A8F0CE5A63_.wvu.Cols" hidden="1" oldHidden="1">
    <formula>'Space HH'!$C:$C</formula>
    <oldFormula>'Space HH'!$C:$C</oldFormula>
  </rdn>
  <rcv guid="{62DCF7D2-14AA-874F-98DC-D0A8F0CE5A63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L13">
    <dxf>
      <fill>
        <patternFill patternType="solid">
          <fgColor indexed="64"/>
          <bgColor indexed="49"/>
        </patternFill>
      </fill>
      <border diagonalUp="0" diagonalDown="0" outline="0">
        <left style="thin">
          <color indexed="9"/>
        </left>
        <right style="thin">
          <color indexed="9"/>
        </right>
        <top/>
        <bottom/>
      </border>
    </dxf>
  </rfmt>
  <rcc rId="562" sId="5">
    <nc r="L13" t="inlineStr">
      <is>
        <t>We are left with 97 t-shirts, 2 toques</t>
      </is>
    </nc>
  </rcc>
  <rfmt sheetId="5" sqref="L13:N13">
    <dxf>
      <fill>
        <patternFill patternType="solid">
          <fgColor indexed="64"/>
          <bgColor rgb="FFFFFF00"/>
        </patternFill>
      </fill>
    </dxf>
  </rfmt>
  <rfmt sheetId="5" sqref="L13:N13">
    <dxf>
      <fill>
        <patternFill patternType="solid">
          <fgColor indexed="64"/>
          <bgColor rgb="FFFFFF00"/>
        </patternFill>
      </fill>
    </dxf>
  </rfmt>
  <rcv guid="{62DCF7D2-14AA-874F-98DC-D0A8F0CE5A63}" action="delete"/>
  <rdn rId="0" localSheetId="9" customView="1" name="Z_62DCF7D2_14AA_874F_98DC_D0A8F0CE5A63_.wvu.Cols" hidden="1" oldHidden="1">
    <formula>'Space HH'!$C:$C</formula>
    <oldFormula>'Space HH'!$C:$C</oldFormula>
  </rdn>
  <rcv guid="{62DCF7D2-14AA-874F-98DC-D0A8F0CE5A63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J5" start="0" length="0">
    <dxf>
      <numFmt numFmtId="34" formatCode="_-&quot;$&quot;* #,##0.00_-;\-&quot;$&quot;* #,##0.00_-;_-&quot;$&quot;* &quot;-&quot;??_-;_-@_-"/>
    </dxf>
  </rfmt>
  <rcc rId="564" sId="5" odxf="1" dxf="1">
    <nc r="J6">
      <f>2*D15</f>
    </nc>
    <odxf>
      <numFmt numFmtId="0" formatCode="General"/>
    </odxf>
    <ndxf>
      <numFmt numFmtId="34" formatCode="_-&quot;$&quot;* #,##0.00_-;\-&quot;$&quot;* #,##0.00_-;_-&quot;$&quot;* &quot;-&quot;??_-;_-@_-"/>
    </ndxf>
  </rcc>
  <rcc rId="565" sId="5" odxf="1" dxf="1">
    <nc r="J7">
      <f>J5+J6</f>
    </nc>
    <odxf>
      <numFmt numFmtId="0" formatCode="General"/>
    </odxf>
    <ndxf>
      <numFmt numFmtId="34" formatCode="_-&quot;$&quot;* #,##0.00_-;\-&quot;$&quot;* #,##0.00_-;_-&quot;$&quot;* &quot;-&quot;??_-;_-@_-"/>
    </ndxf>
  </rcc>
  <rcc rId="566" sId="5">
    <nc r="J5">
      <f>D14*97</f>
    </nc>
  </rcc>
  <rcc rId="567" sId="5">
    <nc r="J4" t="inlineStr">
      <is>
        <t>Christie Refugee Centre contribution</t>
      </is>
    </nc>
  </rcc>
  <rcc rId="568" sId="5">
    <nc r="K5" t="inlineStr">
      <is>
        <t>97 shirts</t>
      </is>
    </nc>
  </rcc>
  <rcc rId="569" sId="5">
    <nc r="K6" t="inlineStr">
      <is>
        <t>2 toques</t>
      </is>
    </nc>
  </rcc>
  <rcv guid="{62DCF7D2-14AA-874F-98DC-D0A8F0CE5A63}" action="delete"/>
  <rdn rId="0" localSheetId="9" customView="1" name="Z_62DCF7D2_14AA_874F_98DC_D0A8F0CE5A63_.wvu.Cols" hidden="1" oldHidden="1">
    <formula>'Space HH'!$C:$C</formula>
    <oldFormula>'Space HH'!$C:$C</oldFormula>
  </rdn>
  <rcv guid="{62DCF7D2-14AA-874F-98DC-D0A8F0CE5A6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C063BBF-BE93-5746-9975-6B993B42FD99}" name="Michol Hoffman" id="-2111464898" dateTime="2015-11-04T12:47:3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workbookViewId="0">
      <selection activeCell="B8" sqref="B8"/>
    </sheetView>
  </sheetViews>
  <sheetFormatPr baseColWidth="10" defaultRowHeight="13" x14ac:dyDescent="0"/>
  <cols>
    <col min="1" max="1" width="28" style="7" customWidth="1"/>
    <col min="2" max="2" width="10.7109375" style="12"/>
    <col min="3" max="3" width="18.140625" style="12" customWidth="1"/>
    <col min="4" max="4" width="27.5703125" style="8" customWidth="1"/>
    <col min="5" max="5" width="10.7109375" style="14"/>
    <col min="6" max="6" width="10.7109375" style="8"/>
    <col min="7" max="7" width="10.7109375" style="16"/>
  </cols>
  <sheetData>
    <row r="1" spans="1:7" s="6" customFormat="1">
      <c r="A1" s="9" t="s">
        <v>47</v>
      </c>
      <c r="B1" s="11" t="s">
        <v>48</v>
      </c>
      <c r="C1" s="11"/>
      <c r="D1" s="10" t="s">
        <v>107</v>
      </c>
      <c r="E1" s="13"/>
      <c r="F1" s="10"/>
      <c r="G1" s="15" t="s">
        <v>152</v>
      </c>
    </row>
    <row r="2" spans="1:7" s="6" customFormat="1">
      <c r="A2" s="9" t="s">
        <v>64</v>
      </c>
      <c r="B2" s="11">
        <f>SUM(B4:B12)</f>
        <v>166719.62999999998</v>
      </c>
      <c r="C2" s="11"/>
      <c r="D2" s="10" t="s">
        <v>64</v>
      </c>
      <c r="E2" s="13">
        <f>SUM(E4:E23)</f>
        <v>127152.99799999999</v>
      </c>
      <c r="F2" s="10"/>
      <c r="G2" s="15">
        <f>B2-E2</f>
        <v>39566.631999999983</v>
      </c>
    </row>
    <row r="3" spans="1:7" s="6" customFormat="1">
      <c r="A3" s="9"/>
      <c r="B3" s="11"/>
      <c r="C3" s="11"/>
      <c r="D3" s="10"/>
      <c r="E3" s="13"/>
      <c r="F3" s="10"/>
      <c r="G3" s="15"/>
    </row>
    <row r="4" spans="1:7">
      <c r="A4" s="7" t="s">
        <v>26</v>
      </c>
      <c r="B4" s="73">
        <v>98184.23</v>
      </c>
      <c r="C4" s="73"/>
      <c r="D4" s="8" t="s">
        <v>28</v>
      </c>
      <c r="E4" s="139">
        <v>69582.320000000007</v>
      </c>
    </row>
    <row r="5" spans="1:7">
      <c r="A5" s="7" t="s">
        <v>46</v>
      </c>
      <c r="B5" s="73"/>
      <c r="C5" s="73"/>
      <c r="D5" s="8" t="s">
        <v>84</v>
      </c>
      <c r="E5" s="90">
        <v>11310.73</v>
      </c>
      <c r="F5"/>
    </row>
    <row r="6" spans="1:7">
      <c r="A6" s="94" t="s">
        <v>137</v>
      </c>
      <c r="B6" s="73">
        <f>23128-B7</f>
        <v>17263</v>
      </c>
      <c r="C6" s="73" t="s">
        <v>116</v>
      </c>
      <c r="D6" s="8" t="s">
        <v>143</v>
      </c>
      <c r="E6" s="90">
        <f>'Invited speakers'!F1</f>
        <v>16233.9</v>
      </c>
    </row>
    <row r="7" spans="1:7">
      <c r="A7" s="94" t="s">
        <v>138</v>
      </c>
      <c r="B7" s="73">
        <v>5865</v>
      </c>
      <c r="C7" s="73" t="s">
        <v>121</v>
      </c>
      <c r="D7" s="8" t="s">
        <v>22</v>
      </c>
      <c r="E7" s="90">
        <f>merch!B1</f>
        <v>9042.6679999999978</v>
      </c>
      <c r="F7" s="92"/>
    </row>
    <row r="8" spans="1:7">
      <c r="A8" s="94" t="s">
        <v>192</v>
      </c>
      <c r="B8" s="73">
        <v>22400</v>
      </c>
      <c r="C8" s="73"/>
      <c r="D8" s="8" t="s">
        <v>86</v>
      </c>
      <c r="E8" s="90">
        <f>'Catering Other'!B1</f>
        <v>3167</v>
      </c>
      <c r="G8" s="18"/>
    </row>
    <row r="9" spans="1:7">
      <c r="A9" s="7" t="s">
        <v>123</v>
      </c>
      <c r="B9" s="73">
        <f>61278-B6-B7-B8</f>
        <v>15750</v>
      </c>
      <c r="C9" s="73"/>
      <c r="D9" s="8" t="s">
        <v>140</v>
      </c>
      <c r="E9" s="90">
        <f>entertainment!B1</f>
        <v>1201.5</v>
      </c>
      <c r="F9" s="7"/>
      <c r="G9" s="18"/>
    </row>
    <row r="10" spans="1:7">
      <c r="A10" s="7" t="s">
        <v>108</v>
      </c>
      <c r="B10" s="73">
        <v>3725</v>
      </c>
      <c r="C10" s="73"/>
      <c r="D10" s="8" t="s">
        <v>176</v>
      </c>
      <c r="E10" s="14">
        <f>'EventBrite fees'!B7</f>
        <v>2927.1899999999996</v>
      </c>
      <c r="G10" s="18"/>
    </row>
    <row r="11" spans="1:7">
      <c r="A11" s="7" t="s">
        <v>27</v>
      </c>
      <c r="B11" s="73">
        <v>0</v>
      </c>
      <c r="C11" s="73"/>
      <c r="D11" s="8" t="s">
        <v>172</v>
      </c>
      <c r="E11" s="90">
        <f>'AV Other'!B1</f>
        <v>2787.93</v>
      </c>
      <c r="G11" s="18"/>
    </row>
    <row r="12" spans="1:7">
      <c r="A12" s="7" t="s">
        <v>14</v>
      </c>
      <c r="B12" s="73">
        <v>3532.4</v>
      </c>
      <c r="C12" s="73"/>
      <c r="D12" s="8" t="s">
        <v>147</v>
      </c>
      <c r="E12" s="86">
        <f>'Space Other'!B1</f>
        <v>712</v>
      </c>
    </row>
    <row r="13" spans="1:7">
      <c r="D13" s="8" t="s">
        <v>97</v>
      </c>
      <c r="E13" s="14">
        <f>70*11*1.04*0.2</f>
        <v>160.16000000000003</v>
      </c>
      <c r="G13" s="18"/>
    </row>
    <row r="14" spans="1:7">
      <c r="D14" s="8" t="s">
        <v>29</v>
      </c>
      <c r="E14" s="14">
        <v>1250</v>
      </c>
      <c r="G14" s="18"/>
    </row>
    <row r="15" spans="1:7">
      <c r="D15" s="8" t="s">
        <v>33</v>
      </c>
      <c r="E15" s="14">
        <v>6677.6</v>
      </c>
      <c r="G15" s="18"/>
    </row>
    <row r="16" spans="1:7">
      <c r="D16" s="8" t="s">
        <v>117</v>
      </c>
      <c r="F16" s="95"/>
      <c r="G16" s="18"/>
    </row>
    <row r="17" spans="1:8">
      <c r="G17" s="18"/>
    </row>
    <row r="18" spans="1:8">
      <c r="D18" s="8" t="s">
        <v>30</v>
      </c>
      <c r="E18" s="14">
        <v>100</v>
      </c>
    </row>
    <row r="19" spans="1:8">
      <c r="D19" s="8" t="s">
        <v>128</v>
      </c>
      <c r="E19" s="14">
        <v>800</v>
      </c>
    </row>
    <row r="20" spans="1:8">
      <c r="D20" s="8" t="s">
        <v>159</v>
      </c>
      <c r="E20" s="14">
        <v>1200</v>
      </c>
      <c r="G20" s="18"/>
    </row>
    <row r="23" spans="1:8">
      <c r="D23" s="8" t="s">
        <v>31</v>
      </c>
      <c r="G23" s="77"/>
    </row>
    <row r="24" spans="1:8">
      <c r="A24"/>
      <c r="B24"/>
      <c r="C24"/>
    </row>
    <row r="25" spans="1:8">
      <c r="A25"/>
      <c r="B25"/>
      <c r="C25"/>
    </row>
    <row r="26" spans="1:8">
      <c r="A26"/>
      <c r="B26"/>
      <c r="C26"/>
      <c r="D26" s="95"/>
    </row>
    <row r="27" spans="1:8">
      <c r="A27"/>
      <c r="B27"/>
      <c r="C27"/>
      <c r="D27"/>
      <c r="E27"/>
      <c r="F27"/>
      <c r="G27"/>
    </row>
    <row r="28" spans="1:8">
      <c r="A28"/>
      <c r="B28"/>
      <c r="C28"/>
      <c r="D28"/>
      <c r="E28"/>
      <c r="F28"/>
      <c r="G28"/>
    </row>
    <row r="29" spans="1:8">
      <c r="A29"/>
      <c r="B29"/>
      <c r="C29"/>
      <c r="D29"/>
      <c r="E29"/>
      <c r="F29"/>
      <c r="G29"/>
    </row>
    <row r="30" spans="1:8">
      <c r="A30"/>
      <c r="B30"/>
      <c r="C30"/>
      <c r="D30"/>
      <c r="E30"/>
      <c r="F30"/>
      <c r="G30"/>
    </row>
    <row r="31" spans="1:8">
      <c r="A31"/>
      <c r="B31"/>
      <c r="C31"/>
      <c r="D31"/>
      <c r="E31"/>
      <c r="F31"/>
      <c r="G31"/>
      <c r="H31" s="8"/>
    </row>
    <row r="32" spans="1:8">
      <c r="D32"/>
      <c r="E32"/>
      <c r="F32"/>
      <c r="G32"/>
    </row>
    <row r="33" spans="4:7">
      <c r="D33"/>
      <c r="E33"/>
      <c r="F33"/>
      <c r="G33"/>
    </row>
  </sheetData>
  <sortState ref="A4:B10">
    <sortCondition descending="1" ref="B4:B10"/>
  </sortState>
  <customSheetViews>
    <customSheetView guid="{62DCF7D2-14AA-874F-98DC-D0A8F0CE5A63}">
      <selection activeCell="B8" sqref="B8"/>
    </customSheetView>
    <customSheetView guid="{06774998-BB5B-B04B-9E39-AB38BDED5F9B}">
      <selection activeCell="H8" sqref="H8"/>
    </customSheetView>
  </customSheetViews>
  <phoneticPr fontId="9" type="noConversion"/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XFD1048576"/>
    </sheetView>
  </sheetViews>
  <sheetFormatPr baseColWidth="10" defaultRowHeight="13" x14ac:dyDescent="0"/>
  <cols>
    <col min="1" max="1" width="34.140625" customWidth="1"/>
    <col min="2" max="2" width="1.28515625" customWidth="1"/>
    <col min="3" max="3" width="10.7109375" hidden="1" customWidth="1"/>
    <col min="4" max="4" width="14.28515625" customWidth="1"/>
  </cols>
  <sheetData/>
  <customSheetViews>
    <customSheetView guid="{62DCF7D2-14AA-874F-98DC-D0A8F0CE5A63}" hiddenColumns="1">
      <selection sqref="A1:XFD1048576"/>
    </customSheetView>
    <customSheetView guid="{06774998-BB5B-B04B-9E39-AB38BDED5F9B}" hiddenColumns="1">
      <selection activeCell="D12" sqref="D12"/>
    </customSheetView>
  </customSheetViews>
  <phoneticPr fontId="9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10" sqref="C10"/>
    </sheetView>
  </sheetViews>
  <sheetFormatPr baseColWidth="10" defaultRowHeight="13" x14ac:dyDescent="0"/>
  <cols>
    <col min="2" max="2" width="10.7109375" style="21"/>
  </cols>
  <sheetData>
    <row r="1" spans="1:3">
      <c r="A1" s="24" t="s">
        <v>148</v>
      </c>
      <c r="B1" s="38">
        <f>SUM(B4:B10)</f>
        <v>712</v>
      </c>
    </row>
    <row r="4" spans="1:3">
      <c r="A4" t="s">
        <v>129</v>
      </c>
      <c r="B4" s="21">
        <v>0</v>
      </c>
      <c r="C4" s="19" t="s">
        <v>32</v>
      </c>
    </row>
    <row r="5" spans="1:3">
      <c r="A5" t="s">
        <v>130</v>
      </c>
      <c r="B5" s="74" t="s">
        <v>185</v>
      </c>
      <c r="C5" s="70" t="s">
        <v>0</v>
      </c>
    </row>
    <row r="6" spans="1:3">
      <c r="A6" t="s">
        <v>130</v>
      </c>
      <c r="B6" s="21">
        <v>0</v>
      </c>
      <c r="C6" s="72" t="s">
        <v>1</v>
      </c>
    </row>
    <row r="8" spans="1:3">
      <c r="A8" t="s">
        <v>131</v>
      </c>
      <c r="B8" s="71">
        <f>188+336</f>
        <v>524</v>
      </c>
      <c r="C8" s="70" t="s">
        <v>2</v>
      </c>
    </row>
    <row r="9" spans="1:3">
      <c r="A9" t="s">
        <v>45</v>
      </c>
      <c r="B9" s="71">
        <v>188</v>
      </c>
      <c r="C9" s="72" t="s">
        <v>3</v>
      </c>
    </row>
  </sheetData>
  <customSheetViews>
    <customSheetView guid="{62DCF7D2-14AA-874F-98DC-D0A8F0CE5A63}" showPageBreaks="1">
      <selection activeCell="C10" sqref="C10"/>
      <pageSetup orientation="portrait" horizontalDpi="4294967292" verticalDpi="4294967292"/>
    </customSheetView>
    <customSheetView guid="{06774998-BB5B-B04B-9E39-AB38BDED5F9B}">
      <selection activeCell="C17" sqref="C17"/>
    </customSheetView>
  </customSheetViews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22" sqref="A22"/>
    </sheetView>
  </sheetViews>
  <sheetFormatPr baseColWidth="10" defaultRowHeight="13" x14ac:dyDescent="0"/>
  <cols>
    <col min="1" max="1" width="49.28515625" style="112" customWidth="1"/>
    <col min="2" max="2" width="12.5703125" style="112" customWidth="1"/>
    <col min="3" max="16384" width="10.7109375" style="112"/>
  </cols>
  <sheetData>
    <row r="1" spans="1:9" s="110" customFormat="1">
      <c r="A1" s="109"/>
      <c r="B1" s="23">
        <f>SUM(B3:B15)</f>
        <v>3167</v>
      </c>
      <c r="C1" s="24" t="s">
        <v>4</v>
      </c>
    </row>
    <row r="3" spans="1:9">
      <c r="A3" s="110" t="s">
        <v>179</v>
      </c>
      <c r="B3" s="111">
        <v>241.25</v>
      </c>
      <c r="C3" s="8"/>
    </row>
    <row r="4" spans="1:9">
      <c r="B4" s="113"/>
    </row>
    <row r="5" spans="1:9" ht="14" thickBot="1">
      <c r="A5" s="112" t="s">
        <v>87</v>
      </c>
    </row>
    <row r="6" spans="1:9" ht="14" thickBot="1">
      <c r="A6" s="116" t="s">
        <v>164</v>
      </c>
      <c r="B6" s="117">
        <f>SUM(C7:C12)</f>
        <v>2517.6600000000003</v>
      </c>
      <c r="C6" s="8"/>
      <c r="D6" s="22"/>
      <c r="E6" s="22"/>
      <c r="F6" s="22"/>
    </row>
    <row r="7" spans="1:9" ht="14" thickTop="1">
      <c r="A7" s="118" t="s">
        <v>88</v>
      </c>
      <c r="B7" s="127" t="s">
        <v>5</v>
      </c>
      <c r="C7" s="127">
        <v>1194</v>
      </c>
      <c r="E7" s="119"/>
      <c r="F7" s="120"/>
    </row>
    <row r="8" spans="1:9">
      <c r="A8" s="121" t="s">
        <v>89</v>
      </c>
      <c r="B8" s="128" t="s">
        <v>6</v>
      </c>
      <c r="C8" s="132">
        <f>1921.88-C7</f>
        <v>727.88000000000011</v>
      </c>
      <c r="F8" s="120"/>
    </row>
    <row r="9" spans="1:9" s="109" customFormat="1">
      <c r="A9" s="121" t="s">
        <v>8</v>
      </c>
      <c r="B9" s="129"/>
      <c r="C9" s="130">
        <v>0</v>
      </c>
    </row>
    <row r="10" spans="1:9" s="110" customFormat="1">
      <c r="A10" s="122" t="s">
        <v>90</v>
      </c>
      <c r="B10" s="123"/>
      <c r="C10" s="124"/>
    </row>
    <row r="11" spans="1:9" s="110" customFormat="1">
      <c r="A11" s="125" t="s">
        <v>91</v>
      </c>
      <c r="B11" s="126">
        <v>0.13</v>
      </c>
      <c r="C11" s="131">
        <v>249.84</v>
      </c>
    </row>
    <row r="12" spans="1:9" s="110" customFormat="1">
      <c r="A12" s="125" t="s">
        <v>92</v>
      </c>
      <c r="B12" s="126">
        <v>0.18</v>
      </c>
      <c r="C12" s="131">
        <v>345.94</v>
      </c>
    </row>
    <row r="13" spans="1:9">
      <c r="B13" s="133"/>
      <c r="C13" s="133"/>
    </row>
    <row r="14" spans="1:9">
      <c r="A14" s="125" t="s">
        <v>146</v>
      </c>
      <c r="B14" s="131">
        <v>115.1</v>
      </c>
      <c r="C14" s="25"/>
    </row>
    <row r="15" spans="1:9">
      <c r="A15" s="112" t="s">
        <v>7</v>
      </c>
      <c r="B15" s="134">
        <v>292.68</v>
      </c>
      <c r="C15" s="25"/>
      <c r="G15" s="114"/>
      <c r="I15" s="115"/>
    </row>
  </sheetData>
  <customSheetViews>
    <customSheetView guid="{62DCF7D2-14AA-874F-98DC-D0A8F0CE5A63}">
      <selection activeCell="A22" sqref="A22"/>
    </customSheetView>
    <customSheetView guid="{06774998-BB5B-B04B-9E39-AB38BDED5F9B}">
      <selection activeCell="B1" sqref="B1"/>
    </customSheetView>
  </customSheetViews>
  <phoneticPr fontId="9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2"/>
  <sheetViews>
    <sheetView workbookViewId="0">
      <selection activeCell="E39" sqref="E39"/>
    </sheetView>
  </sheetViews>
  <sheetFormatPr baseColWidth="10" defaultRowHeight="13" x14ac:dyDescent="0"/>
  <cols>
    <col min="1" max="1" width="17.140625" bestFit="1" customWidth="1"/>
    <col min="2" max="2" width="14.5703125" customWidth="1"/>
    <col min="3" max="3" width="15.140625" style="3" customWidth="1"/>
    <col min="4" max="4" width="13.7109375" style="5" bestFit="1" customWidth="1"/>
  </cols>
  <sheetData>
    <row r="1" spans="1:5">
      <c r="B1" s="26">
        <f>SUM(B3:B16)</f>
        <v>2787.93</v>
      </c>
      <c r="C1" s="25" t="s">
        <v>180</v>
      </c>
    </row>
    <row r="2" spans="1:5">
      <c r="B2" s="20"/>
    </row>
    <row r="3" spans="1:5">
      <c r="A3" s="2" t="s">
        <v>36</v>
      </c>
      <c r="B3" s="81">
        <v>50</v>
      </c>
      <c r="C3"/>
    </row>
    <row r="4" spans="1:5">
      <c r="A4" s="80" t="s">
        <v>127</v>
      </c>
      <c r="B4" s="81">
        <v>25</v>
      </c>
      <c r="C4"/>
    </row>
    <row r="5" spans="1:5">
      <c r="A5" s="80" t="s">
        <v>35</v>
      </c>
      <c r="B5" s="68">
        <v>120</v>
      </c>
      <c r="C5"/>
    </row>
    <row r="6" spans="1:5">
      <c r="A6" s="80" t="s">
        <v>177</v>
      </c>
      <c r="B6" s="81">
        <v>145</v>
      </c>
      <c r="C6"/>
      <c r="D6" s="4" t="s">
        <v>141</v>
      </c>
    </row>
    <row r="7" spans="1:5">
      <c r="A7" s="78" t="s">
        <v>157</v>
      </c>
      <c r="B7" s="79">
        <v>1120</v>
      </c>
      <c r="C7"/>
    </row>
    <row r="8" spans="1:5">
      <c r="A8" s="78" t="s">
        <v>9</v>
      </c>
      <c r="B8" s="79">
        <v>990</v>
      </c>
      <c r="C8"/>
    </row>
    <row r="9" spans="1:5">
      <c r="A9" s="78" t="s">
        <v>168</v>
      </c>
      <c r="B9" s="108">
        <v>300.27999999999997</v>
      </c>
      <c r="C9"/>
    </row>
    <row r="10" spans="1:5">
      <c r="A10" s="87" t="s">
        <v>170</v>
      </c>
      <c r="B10" s="87"/>
      <c r="C10" s="88" t="s">
        <v>105</v>
      </c>
      <c r="D10" s="30"/>
      <c r="E10" s="28"/>
    </row>
    <row r="11" spans="1:5">
      <c r="A11" s="87" t="s">
        <v>171</v>
      </c>
      <c r="B11" s="87"/>
      <c r="C11" s="88" t="s">
        <v>105</v>
      </c>
      <c r="D11" s="30"/>
      <c r="E11" s="28"/>
    </row>
    <row r="12" spans="1:5">
      <c r="A12" s="105" t="s">
        <v>34</v>
      </c>
      <c r="B12" s="2"/>
      <c r="C12" s="106" t="s">
        <v>158</v>
      </c>
      <c r="D12" s="30"/>
      <c r="E12" s="28"/>
    </row>
    <row r="13" spans="1:5">
      <c r="A13" s="84" t="s">
        <v>96</v>
      </c>
      <c r="B13" s="89">
        <v>0</v>
      </c>
      <c r="C13" s="88"/>
      <c r="D13" s="30"/>
      <c r="E13" s="28"/>
    </row>
    <row r="14" spans="1:5">
      <c r="A14" s="87" t="s">
        <v>106</v>
      </c>
      <c r="B14" s="80">
        <v>15.05</v>
      </c>
    </row>
    <row r="15" spans="1:5">
      <c r="A15" s="87" t="s">
        <v>139</v>
      </c>
      <c r="B15" s="78">
        <v>9.0399999999999991</v>
      </c>
    </row>
    <row r="16" spans="1:5">
      <c r="A16" s="87" t="s">
        <v>72</v>
      </c>
      <c r="B16" s="78">
        <v>13.56</v>
      </c>
    </row>
    <row r="17" spans="1:5">
      <c r="A17" s="27" t="s">
        <v>181</v>
      </c>
      <c r="B17" s="28"/>
      <c r="C17" s="29"/>
      <c r="D17" s="30"/>
      <c r="E17" s="28"/>
    </row>
    <row r="18" spans="1:5" s="6" customFormat="1">
      <c r="A18" s="31" t="s">
        <v>182</v>
      </c>
      <c r="B18" s="31" t="s">
        <v>183</v>
      </c>
      <c r="C18" s="32"/>
      <c r="D18" s="33">
        <f>SUM(D22:D39)</f>
        <v>3380</v>
      </c>
      <c r="E18" s="31"/>
    </row>
    <row r="19" spans="1:5">
      <c r="A19" s="28"/>
      <c r="B19" s="28"/>
      <c r="C19" s="29"/>
      <c r="D19" s="30"/>
      <c r="E19" s="28"/>
    </row>
    <row r="20" spans="1:5">
      <c r="A20" s="28" t="s">
        <v>104</v>
      </c>
      <c r="B20" s="28" t="s">
        <v>184</v>
      </c>
      <c r="C20" s="29" t="s">
        <v>78</v>
      </c>
      <c r="D20" s="34" t="s">
        <v>76</v>
      </c>
      <c r="E20" s="28"/>
    </row>
    <row r="21" spans="1:5">
      <c r="A21" s="28"/>
      <c r="B21" s="28"/>
      <c r="C21" s="29"/>
      <c r="D21" s="30"/>
      <c r="E21" s="28"/>
    </row>
    <row r="22" spans="1:5">
      <c r="A22" s="28" t="s">
        <v>16</v>
      </c>
      <c r="B22" s="29" t="s">
        <v>153</v>
      </c>
      <c r="C22" s="29">
        <v>4</v>
      </c>
      <c r="D22" s="30">
        <f>250*C22</f>
        <v>1000</v>
      </c>
      <c r="E22" s="28"/>
    </row>
    <row r="23" spans="1:5">
      <c r="A23" s="28" t="s">
        <v>17</v>
      </c>
      <c r="B23" s="29" t="s">
        <v>73</v>
      </c>
      <c r="C23" s="29">
        <v>4</v>
      </c>
      <c r="D23" s="30">
        <f>50*C23</f>
        <v>200</v>
      </c>
      <c r="E23" s="28"/>
    </row>
    <row r="24" spans="1:5">
      <c r="A24" s="28" t="s">
        <v>18</v>
      </c>
      <c r="B24" s="35">
        <v>30</v>
      </c>
      <c r="C24" s="29">
        <v>4</v>
      </c>
      <c r="D24" s="30">
        <f>30*C24</f>
        <v>120</v>
      </c>
      <c r="E24" s="28"/>
    </row>
    <row r="25" spans="1:5">
      <c r="A25" s="28" t="s">
        <v>74</v>
      </c>
      <c r="B25" s="35">
        <v>10</v>
      </c>
      <c r="C25" s="29">
        <v>0</v>
      </c>
      <c r="D25" s="30"/>
      <c r="E25" s="28"/>
    </row>
    <row r="26" spans="1:5">
      <c r="A26" s="28" t="s">
        <v>19</v>
      </c>
      <c r="B26" s="29"/>
      <c r="C26" s="29"/>
      <c r="D26" s="30"/>
      <c r="E26" s="28"/>
    </row>
    <row r="27" spans="1:5">
      <c r="A27" s="28" t="s">
        <v>20</v>
      </c>
      <c r="B27" s="35">
        <v>25</v>
      </c>
      <c r="C27" s="29">
        <v>0</v>
      </c>
      <c r="D27" s="30"/>
      <c r="E27" s="28"/>
    </row>
    <row r="28" spans="1:5">
      <c r="A28" s="28" t="s">
        <v>75</v>
      </c>
      <c r="B28" s="35">
        <v>100</v>
      </c>
      <c r="C28" s="29">
        <v>1</v>
      </c>
      <c r="D28" s="30">
        <f>B28</f>
        <v>100</v>
      </c>
      <c r="E28" s="28"/>
    </row>
    <row r="29" spans="1:5">
      <c r="A29" s="28" t="s">
        <v>132</v>
      </c>
      <c r="B29" s="35">
        <v>100</v>
      </c>
      <c r="C29" s="29">
        <v>4</v>
      </c>
      <c r="D29" s="30">
        <f>B29*C29</f>
        <v>400</v>
      </c>
      <c r="E29" s="28"/>
    </row>
    <row r="30" spans="1:5">
      <c r="A30" s="28" t="s">
        <v>133</v>
      </c>
      <c r="B30" s="29" t="s">
        <v>43</v>
      </c>
      <c r="C30" s="29">
        <v>4</v>
      </c>
      <c r="D30" s="30">
        <f>50*C30</f>
        <v>200</v>
      </c>
      <c r="E30" s="28"/>
    </row>
    <row r="31" spans="1:5">
      <c r="A31" s="28" t="s">
        <v>134</v>
      </c>
      <c r="B31" s="29" t="s">
        <v>44</v>
      </c>
      <c r="C31" s="29">
        <v>4</v>
      </c>
      <c r="D31" s="30">
        <f>40*C31</f>
        <v>160</v>
      </c>
      <c r="E31" s="28"/>
    </row>
    <row r="32" spans="1:5">
      <c r="A32" s="28"/>
      <c r="B32" s="28"/>
      <c r="C32" s="29"/>
      <c r="D32" s="30"/>
      <c r="E32" s="28"/>
    </row>
    <row r="33" spans="1:5">
      <c r="A33" s="28" t="s">
        <v>136</v>
      </c>
      <c r="B33" s="28"/>
      <c r="C33" s="29"/>
      <c r="D33" s="30"/>
      <c r="E33" s="28"/>
    </row>
    <row r="34" spans="1:5">
      <c r="A34" s="36" t="s">
        <v>193</v>
      </c>
      <c r="B34" s="28">
        <f>300*4</f>
        <v>1200</v>
      </c>
      <c r="C34" s="29">
        <v>1</v>
      </c>
      <c r="D34" s="37">
        <f>B34</f>
        <v>1200</v>
      </c>
      <c r="E34" s="28"/>
    </row>
    <row r="35" spans="1:5">
      <c r="A35" s="28" t="s">
        <v>144</v>
      </c>
      <c r="B35" s="28"/>
      <c r="C35" s="29">
        <v>0</v>
      </c>
      <c r="D35" s="30"/>
      <c r="E35" s="28"/>
    </row>
    <row r="36" spans="1:5">
      <c r="A36" s="28" t="s">
        <v>154</v>
      </c>
      <c r="B36" s="28"/>
      <c r="C36" s="29"/>
      <c r="D36" s="30"/>
      <c r="E36" s="28"/>
    </row>
    <row r="37" spans="1:5">
      <c r="A37" s="28" t="s">
        <v>155</v>
      </c>
      <c r="B37" s="28">
        <v>5</v>
      </c>
      <c r="C37" s="29">
        <v>0</v>
      </c>
      <c r="D37" s="37">
        <f>B37*C37</f>
        <v>0</v>
      </c>
      <c r="E37" s="28"/>
    </row>
    <row r="38" spans="1:5">
      <c r="A38" s="28" t="s">
        <v>156</v>
      </c>
      <c r="B38" s="28"/>
      <c r="C38" s="28"/>
      <c r="D38" s="37"/>
      <c r="E38" s="28"/>
    </row>
    <row r="39" spans="1:5">
      <c r="A39" s="28"/>
      <c r="B39" s="28"/>
      <c r="C39" s="29"/>
      <c r="D39" s="30"/>
      <c r="E39" s="28"/>
    </row>
    <row r="40" spans="1:5">
      <c r="A40" s="28"/>
      <c r="B40" s="28"/>
      <c r="C40" s="29"/>
      <c r="D40" s="30"/>
      <c r="E40" s="28"/>
    </row>
    <row r="41" spans="1:5">
      <c r="A41" s="28"/>
      <c r="B41" s="28"/>
      <c r="C41" s="29"/>
      <c r="D41" s="30"/>
      <c r="E41" s="28"/>
    </row>
    <row r="42" spans="1:5">
      <c r="A42" s="28"/>
      <c r="B42" s="28"/>
      <c r="C42" s="29"/>
      <c r="D42" s="30"/>
      <c r="E42" s="28"/>
    </row>
    <row r="43" spans="1:5">
      <c r="A43" s="28"/>
      <c r="B43" s="28"/>
      <c r="C43" s="29"/>
      <c r="D43" s="30"/>
      <c r="E43" s="28"/>
    </row>
    <row r="44" spans="1:5">
      <c r="A44" s="28"/>
      <c r="B44" s="28"/>
      <c r="C44" s="29"/>
      <c r="D44" s="30"/>
      <c r="E44" s="28"/>
    </row>
    <row r="45" spans="1:5">
      <c r="A45" s="28"/>
      <c r="B45" s="28"/>
      <c r="C45" s="29"/>
      <c r="D45" s="30"/>
      <c r="E45" s="28"/>
    </row>
    <row r="46" spans="1:5">
      <c r="A46" s="28"/>
      <c r="B46" s="28"/>
      <c r="C46" s="29"/>
      <c r="D46" s="30"/>
      <c r="E46" s="28"/>
    </row>
    <row r="47" spans="1:5">
      <c r="A47" s="28"/>
      <c r="B47" s="28"/>
      <c r="C47" s="29"/>
      <c r="D47" s="30"/>
      <c r="E47" s="28"/>
    </row>
    <row r="48" spans="1:5">
      <c r="A48" s="28"/>
      <c r="B48" s="28"/>
      <c r="C48" s="29"/>
      <c r="D48" s="30"/>
      <c r="E48" s="28"/>
    </row>
    <row r="49" spans="1:5">
      <c r="A49" s="28"/>
      <c r="B49" s="28"/>
      <c r="C49" s="29"/>
      <c r="D49" s="30"/>
      <c r="E49" s="28"/>
    </row>
    <row r="50" spans="1:5">
      <c r="A50" s="28"/>
      <c r="B50" s="28"/>
      <c r="C50" s="29"/>
      <c r="D50" s="30"/>
      <c r="E50" s="28"/>
    </row>
    <row r="51" spans="1:5">
      <c r="A51" s="28"/>
      <c r="B51" s="28"/>
      <c r="C51" s="29"/>
      <c r="D51" s="30"/>
      <c r="E51" s="28"/>
    </row>
    <row r="52" spans="1:5">
      <c r="A52" s="28"/>
      <c r="B52" s="28"/>
      <c r="C52" s="29"/>
      <c r="D52" s="30"/>
      <c r="E52" s="28"/>
    </row>
  </sheetData>
  <customSheetViews>
    <customSheetView guid="{62DCF7D2-14AA-874F-98DC-D0A8F0CE5A63}">
      <selection activeCell="E39" sqref="E39"/>
    </customSheetView>
    <customSheetView guid="{06774998-BB5B-B04B-9E39-AB38BDED5F9B}">
      <selection activeCell="B15" sqref="B15"/>
    </customSheetView>
  </customSheetViews>
  <phoneticPr fontId="9" type="noConversion"/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D5" sqref="D5"/>
    </sheetView>
  </sheetViews>
  <sheetFormatPr baseColWidth="10" defaultRowHeight="13" x14ac:dyDescent="0"/>
  <cols>
    <col min="1" max="1" width="31.7109375" customWidth="1"/>
    <col min="3" max="3" width="5.42578125" customWidth="1"/>
    <col min="4" max="4" width="10.7109375" customWidth="1"/>
  </cols>
  <sheetData>
    <row r="1" spans="1:14" ht="14">
      <c r="A1" s="40"/>
      <c r="B1" s="42">
        <f>SUM(B4:B10)</f>
        <v>9042.6679999999978</v>
      </c>
      <c r="C1" t="s">
        <v>99</v>
      </c>
    </row>
    <row r="3" spans="1:14" ht="14">
      <c r="A3" s="136" t="s">
        <v>149</v>
      </c>
      <c r="B3" s="137"/>
    </row>
    <row r="4" spans="1:14" ht="14">
      <c r="A4" s="39" t="s">
        <v>150</v>
      </c>
      <c r="B4" s="41">
        <f>F16</f>
        <v>2811.96</v>
      </c>
    </row>
    <row r="5" spans="1:14" ht="14">
      <c r="A5" s="39" t="s">
        <v>98</v>
      </c>
      <c r="B5" s="41">
        <f>F32</f>
        <v>6116.3379999999997</v>
      </c>
    </row>
    <row r="6" spans="1:14">
      <c r="A6" s="80" t="s">
        <v>11</v>
      </c>
      <c r="B6" s="93">
        <f>70*0.47</f>
        <v>32.9</v>
      </c>
      <c r="C6" s="80"/>
      <c r="D6" s="80"/>
      <c r="E6" s="80"/>
      <c r="F6" s="80"/>
    </row>
    <row r="7" spans="1:14">
      <c r="A7" s="80" t="s">
        <v>10</v>
      </c>
      <c r="B7" s="82">
        <f>70*0.49</f>
        <v>34.299999999999997</v>
      </c>
      <c r="C7" s="80"/>
      <c r="D7" s="80"/>
      <c r="E7" s="80"/>
      <c r="F7" s="80"/>
    </row>
    <row r="8" spans="1:14">
      <c r="A8" s="80" t="s">
        <v>178</v>
      </c>
      <c r="B8" s="1">
        <v>47.17</v>
      </c>
      <c r="C8" s="80"/>
      <c r="D8" s="80"/>
      <c r="E8" s="80"/>
      <c r="F8" s="80"/>
    </row>
    <row r="9" spans="1:14">
      <c r="A9" s="80"/>
      <c r="B9" s="80"/>
      <c r="C9" s="80"/>
      <c r="D9" s="80"/>
      <c r="E9" s="80"/>
      <c r="F9" s="80"/>
    </row>
    <row r="10" spans="1:14">
      <c r="A10" s="80"/>
      <c r="B10" s="80"/>
      <c r="C10" s="80"/>
      <c r="D10" s="80"/>
      <c r="E10" s="80"/>
      <c r="F10" s="80"/>
    </row>
    <row r="11" spans="1:14">
      <c r="A11" s="80"/>
      <c r="B11" s="80"/>
      <c r="C11" s="80"/>
      <c r="D11" s="80"/>
      <c r="E11" s="80"/>
      <c r="F11" s="80"/>
    </row>
    <row r="12" spans="1:14" ht="14">
      <c r="A12" s="138" t="s">
        <v>100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4">
      <c r="A13" s="43" t="s">
        <v>101</v>
      </c>
      <c r="B13" s="43" t="s">
        <v>102</v>
      </c>
      <c r="C13" s="43" t="s">
        <v>103</v>
      </c>
      <c r="D13" s="43" t="s">
        <v>38</v>
      </c>
      <c r="E13" s="43" t="s">
        <v>39</v>
      </c>
      <c r="F13" s="43" t="s">
        <v>40</v>
      </c>
      <c r="G13" s="43" t="s">
        <v>41</v>
      </c>
      <c r="H13" s="43" t="s">
        <v>42</v>
      </c>
      <c r="I13" s="44" t="s">
        <v>37</v>
      </c>
      <c r="J13" s="44" t="s">
        <v>50</v>
      </c>
      <c r="K13" s="43" t="s">
        <v>51</v>
      </c>
      <c r="M13" s="75"/>
      <c r="N13" s="75"/>
    </row>
    <row r="14" spans="1:14">
      <c r="A14" s="45" t="s">
        <v>52</v>
      </c>
      <c r="B14" s="45" t="s">
        <v>53</v>
      </c>
      <c r="C14" s="45">
        <v>150</v>
      </c>
      <c r="D14" s="46">
        <v>7.5</v>
      </c>
      <c r="E14" s="46">
        <f>C14*D14</f>
        <v>1125</v>
      </c>
      <c r="F14" s="46">
        <f>[1]Sheet1!$E$6+[1]Sheet1!$E$7+[1]Sheet1!$E$8</f>
        <v>1943.37</v>
      </c>
      <c r="G14" s="46" t="s">
        <v>54</v>
      </c>
      <c r="H14" s="46">
        <v>16.5</v>
      </c>
      <c r="I14" s="47">
        <f>F14/H14</f>
        <v>117.77999999999999</v>
      </c>
      <c r="J14" s="48">
        <f>((H14*C14))-(F14)</f>
        <v>531.63000000000011</v>
      </c>
      <c r="K14" s="45" t="s">
        <v>65</v>
      </c>
    </row>
    <row r="15" spans="1:14">
      <c r="A15" s="45" t="s">
        <v>66</v>
      </c>
      <c r="B15" s="45" t="s">
        <v>67</v>
      </c>
      <c r="C15" s="45">
        <v>110</v>
      </c>
      <c r="D15" s="46">
        <v>6.94</v>
      </c>
      <c r="E15" s="46">
        <f>D15*C15</f>
        <v>763.40000000000009</v>
      </c>
      <c r="F15" s="46">
        <v>868.59</v>
      </c>
      <c r="G15" s="46" t="s">
        <v>68</v>
      </c>
      <c r="H15" s="46">
        <v>11</v>
      </c>
      <c r="I15" s="47">
        <f>F15/H15</f>
        <v>78.962727272727278</v>
      </c>
      <c r="J15" s="48">
        <v>865</v>
      </c>
      <c r="K15" s="45"/>
    </row>
    <row r="16" spans="1:14">
      <c r="F16" s="49">
        <f>SUM(F6:F15)</f>
        <v>2811.96</v>
      </c>
      <c r="J16" s="49">
        <f>SUM(J14:J15)</f>
        <v>1396.63</v>
      </c>
    </row>
    <row r="18" spans="1:7" ht="14">
      <c r="A18" s="138" t="s">
        <v>161</v>
      </c>
      <c r="B18" s="138"/>
      <c r="C18" s="138"/>
      <c r="D18" s="138"/>
      <c r="E18" s="138"/>
      <c r="F18" s="138"/>
      <c r="G18" s="138"/>
    </row>
    <row r="19" spans="1:7">
      <c r="A19" s="43" t="s">
        <v>101</v>
      </c>
      <c r="B19" s="43" t="s">
        <v>102</v>
      </c>
      <c r="C19" s="43" t="s">
        <v>103</v>
      </c>
      <c r="D19" s="43" t="s">
        <v>38</v>
      </c>
      <c r="E19" s="43" t="s">
        <v>39</v>
      </c>
      <c r="F19" s="43" t="s">
        <v>40</v>
      </c>
      <c r="G19" s="43" t="s">
        <v>51</v>
      </c>
    </row>
    <row r="20" spans="1:7">
      <c r="A20" s="50" t="s">
        <v>163</v>
      </c>
      <c r="B20" s="50" t="s">
        <v>81</v>
      </c>
      <c r="C20" s="50">
        <v>400</v>
      </c>
      <c r="D20" s="51">
        <v>2.5499999999999998</v>
      </c>
      <c r="E20" s="51">
        <f t="shared" ref="E20:E25" si="0">C20*D20</f>
        <v>1019.9999999999999</v>
      </c>
      <c r="F20" s="51">
        <f>607.38+607.37</f>
        <v>1214.75</v>
      </c>
      <c r="G20" s="50"/>
    </row>
    <row r="21" spans="1:7">
      <c r="A21" s="50" t="s">
        <v>82</v>
      </c>
      <c r="B21" s="50" t="s">
        <v>81</v>
      </c>
      <c r="C21" s="52" t="s">
        <v>83</v>
      </c>
      <c r="D21" s="53" t="s">
        <v>83</v>
      </c>
      <c r="E21" s="51">
        <v>55</v>
      </c>
      <c r="F21" s="53" t="s">
        <v>83</v>
      </c>
      <c r="G21" s="50"/>
    </row>
    <row r="22" spans="1:7">
      <c r="A22" s="50" t="s">
        <v>173</v>
      </c>
      <c r="B22" s="50" t="s">
        <v>81</v>
      </c>
      <c r="C22" s="52">
        <v>10</v>
      </c>
      <c r="D22" s="53">
        <v>11</v>
      </c>
      <c r="E22" s="51">
        <f>C22*D22</f>
        <v>110</v>
      </c>
      <c r="F22" s="51">
        <f>101.7*2</f>
        <v>203.4</v>
      </c>
      <c r="G22" s="50"/>
    </row>
    <row r="23" spans="1:7">
      <c r="A23" s="50" t="s">
        <v>174</v>
      </c>
      <c r="B23" s="50" t="s">
        <v>81</v>
      </c>
      <c r="C23" s="54" t="s">
        <v>83</v>
      </c>
      <c r="D23" s="53" t="s">
        <v>83</v>
      </c>
      <c r="E23" s="51">
        <v>70</v>
      </c>
      <c r="F23" s="51" t="s">
        <v>189</v>
      </c>
      <c r="G23" s="50"/>
    </row>
    <row r="24" spans="1:7">
      <c r="A24" s="50" t="s">
        <v>124</v>
      </c>
      <c r="B24" s="50" t="s">
        <v>175</v>
      </c>
      <c r="C24" s="50">
        <v>400</v>
      </c>
      <c r="D24" s="51">
        <v>0.97</v>
      </c>
      <c r="E24" s="51">
        <f t="shared" si="0"/>
        <v>388</v>
      </c>
      <c r="F24" s="51" t="s">
        <v>189</v>
      </c>
      <c r="G24" s="50"/>
    </row>
    <row r="25" spans="1:7">
      <c r="A25" s="50" t="s">
        <v>125</v>
      </c>
      <c r="B25" s="50" t="s">
        <v>53</v>
      </c>
      <c r="C25" s="50">
        <v>400</v>
      </c>
      <c r="D25" s="51">
        <v>0.43</v>
      </c>
      <c r="E25" s="51">
        <f t="shared" si="0"/>
        <v>172</v>
      </c>
      <c r="F25" s="51">
        <v>192.1</v>
      </c>
      <c r="G25" s="50" t="s">
        <v>126</v>
      </c>
    </row>
    <row r="26" spans="1:7">
      <c r="A26" s="98" t="s">
        <v>135</v>
      </c>
      <c r="B26" s="98" t="s">
        <v>142</v>
      </c>
      <c r="C26" s="98">
        <v>400</v>
      </c>
      <c r="D26" s="102" t="s">
        <v>83</v>
      </c>
      <c r="E26" s="102" t="s">
        <v>83</v>
      </c>
      <c r="F26" s="103">
        <f>2*[2]Sheet1!$C$7*1.2</f>
        <v>2269.848</v>
      </c>
      <c r="G26" s="104" t="s">
        <v>190</v>
      </c>
    </row>
    <row r="27" spans="1:7">
      <c r="A27" s="50" t="s">
        <v>186</v>
      </c>
      <c r="B27" s="50" t="s">
        <v>162</v>
      </c>
      <c r="C27" s="50">
        <v>200</v>
      </c>
      <c r="D27" s="51">
        <v>5.97</v>
      </c>
      <c r="E27" s="51">
        <f>C27*D27</f>
        <v>1194</v>
      </c>
      <c r="F27" s="51">
        <v>1421.82</v>
      </c>
      <c r="G27" s="50"/>
    </row>
    <row r="28" spans="1:7">
      <c r="A28" s="50" t="s">
        <v>187</v>
      </c>
      <c r="B28" s="50" t="s">
        <v>162</v>
      </c>
      <c r="C28" s="50"/>
      <c r="D28" s="53"/>
      <c r="E28" s="53"/>
      <c r="F28" s="53">
        <v>0</v>
      </c>
      <c r="G28" s="50" t="s">
        <v>191</v>
      </c>
    </row>
    <row r="29" spans="1:7">
      <c r="A29" s="98" t="s">
        <v>188</v>
      </c>
      <c r="B29" s="98" t="s">
        <v>162</v>
      </c>
      <c r="C29" s="99"/>
      <c r="D29" s="100"/>
      <c r="E29" s="100"/>
      <c r="F29" s="100">
        <v>0</v>
      </c>
      <c r="G29" s="50" t="s">
        <v>191</v>
      </c>
    </row>
    <row r="30" spans="1:7">
      <c r="A30" s="97" t="s">
        <v>120</v>
      </c>
      <c r="B30" s="78"/>
      <c r="C30" s="78"/>
      <c r="D30" s="78"/>
      <c r="E30" s="78"/>
      <c r="F30" s="78">
        <v>574.41999999999996</v>
      </c>
      <c r="G30" s="98"/>
    </row>
    <row r="31" spans="1:7">
      <c r="A31" s="97" t="s">
        <v>151</v>
      </c>
      <c r="B31" s="78"/>
      <c r="C31" s="78"/>
      <c r="D31" s="78"/>
      <c r="E31" s="78"/>
      <c r="F31" s="135">
        <f>240</f>
        <v>240</v>
      </c>
      <c r="G31" s="101" t="s">
        <v>122</v>
      </c>
    </row>
    <row r="32" spans="1:7">
      <c r="F32" s="49">
        <f>SUM(F20:F31)</f>
        <v>6116.3379999999997</v>
      </c>
    </row>
    <row r="35" spans="2:2">
      <c r="B35" s="82"/>
    </row>
  </sheetData>
  <customSheetViews>
    <customSheetView guid="{62DCF7D2-14AA-874F-98DC-D0A8F0CE5A63}">
      <selection activeCell="D5" sqref="D5"/>
    </customSheetView>
    <customSheetView guid="{06774998-BB5B-B04B-9E39-AB38BDED5F9B}">
      <selection activeCell="I22" sqref="I22"/>
    </customSheetView>
  </customSheetViews>
  <mergeCells count="3">
    <mergeCell ref="A3:B3"/>
    <mergeCell ref="A12:K12"/>
    <mergeCell ref="A18:G18"/>
  </mergeCells>
  <phoneticPr fontId="9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11" sqref="G11"/>
    </sheetView>
  </sheetViews>
  <sheetFormatPr baseColWidth="10" defaultRowHeight="13" x14ac:dyDescent="0"/>
  <cols>
    <col min="6" max="6" width="13" style="20" customWidth="1"/>
  </cols>
  <sheetData>
    <row r="1" spans="1:6">
      <c r="E1" s="24" t="s">
        <v>24</v>
      </c>
      <c r="F1" s="69">
        <f>SUM(F4:F35)</f>
        <v>16233.9</v>
      </c>
    </row>
    <row r="3" spans="1:6">
      <c r="A3" s="24" t="s">
        <v>166</v>
      </c>
    </row>
    <row r="4" spans="1:6" s="57" customFormat="1" ht="15">
      <c r="A4" s="55" t="s">
        <v>55</v>
      </c>
      <c r="B4" s="55" t="s">
        <v>56</v>
      </c>
      <c r="C4" s="55" t="s">
        <v>57</v>
      </c>
      <c r="D4" s="55" t="s">
        <v>58</v>
      </c>
      <c r="E4" s="56" t="s">
        <v>59</v>
      </c>
      <c r="F4" s="63"/>
    </row>
    <row r="5" spans="1:6" s="57" customFormat="1" ht="15">
      <c r="A5"/>
      <c r="B5"/>
      <c r="C5" s="58" t="s">
        <v>60</v>
      </c>
      <c r="D5" s="58" t="s">
        <v>113</v>
      </c>
      <c r="E5" s="59">
        <v>5</v>
      </c>
      <c r="F5" s="63"/>
    </row>
    <row r="6" spans="1:6" s="57" customFormat="1" ht="15">
      <c r="A6"/>
      <c r="B6"/>
      <c r="C6" s="58" t="s">
        <v>114</v>
      </c>
      <c r="D6" s="58" t="s">
        <v>115</v>
      </c>
      <c r="E6" s="59">
        <v>4</v>
      </c>
      <c r="F6" s="63"/>
    </row>
    <row r="7" spans="1:6" s="57" customFormat="1" ht="15">
      <c r="A7"/>
      <c r="B7"/>
      <c r="C7" s="58" t="s">
        <v>69</v>
      </c>
      <c r="D7" s="58" t="s">
        <v>70</v>
      </c>
      <c r="E7" s="59">
        <v>4</v>
      </c>
      <c r="F7" s="63"/>
    </row>
    <row r="8" spans="1:6" s="57" customFormat="1" ht="15">
      <c r="A8"/>
      <c r="B8"/>
      <c r="C8" s="58" t="s">
        <v>71</v>
      </c>
      <c r="D8" s="58" t="s">
        <v>49</v>
      </c>
      <c r="E8" s="59">
        <v>4</v>
      </c>
      <c r="F8" s="63"/>
    </row>
    <row r="9" spans="1:6" s="57" customFormat="1" ht="15">
      <c r="A9"/>
      <c r="B9"/>
      <c r="C9" s="60" t="s">
        <v>69</v>
      </c>
      <c r="D9" s="58" t="s">
        <v>49</v>
      </c>
      <c r="E9" s="59">
        <v>4</v>
      </c>
      <c r="F9" s="63"/>
    </row>
    <row r="10" spans="1:6" s="57" customFormat="1" ht="15">
      <c r="A10"/>
      <c r="B10"/>
      <c r="C10" s="58" t="s">
        <v>69</v>
      </c>
      <c r="D10" s="58" t="s">
        <v>112</v>
      </c>
      <c r="E10" s="59">
        <v>3</v>
      </c>
      <c r="F10" s="107">
        <v>452.4</v>
      </c>
    </row>
    <row r="11" spans="1:6" s="57" customFormat="1" ht="15">
      <c r="A11" s="58"/>
      <c r="B11" s="58"/>
      <c r="C11" s="58"/>
      <c r="D11" s="61" t="s">
        <v>109</v>
      </c>
      <c r="E11" s="61">
        <f>SUM(E5:E10)</f>
        <v>24</v>
      </c>
      <c r="F11" s="63"/>
    </row>
    <row r="12" spans="1:6" s="57" customFormat="1" ht="15">
      <c r="A12" s="58"/>
      <c r="B12" s="58"/>
      <c r="C12" s="58"/>
      <c r="D12" s="61" t="s">
        <v>77</v>
      </c>
      <c r="F12" s="64">
        <f>E11*135</f>
        <v>3240</v>
      </c>
    </row>
    <row r="14" spans="1:6" ht="15">
      <c r="A14" s="24" t="s">
        <v>110</v>
      </c>
      <c r="B14" s="67" t="s">
        <v>169</v>
      </c>
    </row>
    <row r="15" spans="1:6">
      <c r="F15" s="20">
        <f>109*E5</f>
        <v>545</v>
      </c>
    </row>
    <row r="16" spans="1:6">
      <c r="F16" s="20">
        <f>109*E6</f>
        <v>436</v>
      </c>
    </row>
    <row r="17" spans="1:9">
      <c r="F17" s="20">
        <f>109*E7</f>
        <v>436</v>
      </c>
    </row>
    <row r="18" spans="1:9">
      <c r="F18" s="20">
        <f>109*E8</f>
        <v>436</v>
      </c>
    </row>
    <row r="19" spans="1:9">
      <c r="F19" s="20">
        <f>109*E9</f>
        <v>436</v>
      </c>
    </row>
    <row r="20" spans="1:9">
      <c r="F20"/>
    </row>
    <row r="21" spans="1:9">
      <c r="G21" s="75"/>
      <c r="H21" s="85" t="s">
        <v>21</v>
      </c>
      <c r="I21" s="76">
        <v>1.29</v>
      </c>
    </row>
    <row r="22" spans="1:9" ht="15">
      <c r="A22" s="55" t="s">
        <v>111</v>
      </c>
      <c r="E22" s="17" t="s">
        <v>13</v>
      </c>
      <c r="F22" s="66" t="s">
        <v>160</v>
      </c>
    </row>
    <row r="23" spans="1:9">
      <c r="E23" t="s">
        <v>165</v>
      </c>
      <c r="F23" s="20">
        <f>1000*I$21</f>
        <v>1290</v>
      </c>
      <c r="G23" t="s">
        <v>79</v>
      </c>
    </row>
    <row r="24" spans="1:9">
      <c r="E24" s="65" t="s">
        <v>167</v>
      </c>
      <c r="F24" s="20">
        <f>1000*I$21</f>
        <v>1290</v>
      </c>
      <c r="G24" t="s">
        <v>79</v>
      </c>
    </row>
    <row r="25" spans="1:9">
      <c r="F25" s="20">
        <f>2500*I$21</f>
        <v>3225</v>
      </c>
    </row>
    <row r="26" spans="1:9">
      <c r="E26" s="68" t="s">
        <v>80</v>
      </c>
      <c r="F26" s="20">
        <f>1000*I$21</f>
        <v>1290</v>
      </c>
    </row>
    <row r="27" spans="1:9">
      <c r="F27" s="20">
        <f>1000*I$21</f>
        <v>1290</v>
      </c>
    </row>
    <row r="28" spans="1:9">
      <c r="F28" s="20">
        <f>750*I21</f>
        <v>967.5</v>
      </c>
    </row>
    <row r="29" spans="1:9">
      <c r="F29" s="20">
        <v>300</v>
      </c>
    </row>
    <row r="30" spans="1:9">
      <c r="F30" s="66"/>
    </row>
    <row r="31" spans="1:9">
      <c r="F31" s="66"/>
    </row>
    <row r="32" spans="1:9" ht="15">
      <c r="A32" s="62" t="s">
        <v>12</v>
      </c>
      <c r="F32" s="20">
        <f>5*100</f>
        <v>500</v>
      </c>
    </row>
    <row r="33" spans="1:6" ht="15">
      <c r="A33" s="62"/>
      <c r="F33" s="20">
        <v>100</v>
      </c>
    </row>
    <row r="35" spans="1:6">
      <c r="A35" t="s">
        <v>145</v>
      </c>
    </row>
  </sheetData>
  <customSheetViews>
    <customSheetView guid="{62DCF7D2-14AA-874F-98DC-D0A8F0CE5A63}">
      <selection activeCell="G11" sqref="G11"/>
    </customSheetView>
    <customSheetView guid="{06774998-BB5B-B04B-9E39-AB38BDED5F9B}">
      <selection activeCell="E9" sqref="E9"/>
    </customSheetView>
  </customSheetViews>
  <phoneticPr fontId="9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view="pageLayout" workbookViewId="0">
      <selection activeCell="A2" sqref="A2"/>
    </sheetView>
  </sheetViews>
  <sheetFormatPr baseColWidth="10" defaultRowHeight="13" x14ac:dyDescent="0"/>
  <sheetData>
    <row r="1" spans="1:2">
      <c r="A1" s="96" t="s">
        <v>119</v>
      </c>
      <c r="B1">
        <v>11.53</v>
      </c>
    </row>
    <row r="2" spans="1:2">
      <c r="A2" t="s">
        <v>15</v>
      </c>
      <c r="B2">
        <v>362.18</v>
      </c>
    </row>
    <row r="3" spans="1:2">
      <c r="A3" t="s">
        <v>61</v>
      </c>
      <c r="B3">
        <v>1872.64</v>
      </c>
    </row>
    <row r="4" spans="1:2">
      <c r="A4" t="s">
        <v>62</v>
      </c>
      <c r="B4">
        <v>254.97</v>
      </c>
    </row>
    <row r="5" spans="1:2">
      <c r="A5" t="s">
        <v>63</v>
      </c>
      <c r="B5">
        <v>425.87</v>
      </c>
    </row>
    <row r="7" spans="1:2">
      <c r="A7" t="s">
        <v>182</v>
      </c>
      <c r="B7">
        <f>SUM(B1:B6)</f>
        <v>2927.1899999999996</v>
      </c>
    </row>
  </sheetData>
  <customSheetViews>
    <customSheetView guid="{62DCF7D2-14AA-874F-98DC-D0A8F0CE5A63}" showPageBreaks="1" view="pageLayout">
      <selection activeCell="A2" sqref="A2"/>
      <pageSetup orientation="portrait" horizontalDpi="4294967292" verticalDpi="4294967292"/>
    </customSheetView>
  </customSheetViews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Layout" workbookViewId="0">
      <selection activeCell="C3" sqref="C3"/>
    </sheetView>
  </sheetViews>
  <sheetFormatPr baseColWidth="10" defaultRowHeight="13" x14ac:dyDescent="0"/>
  <cols>
    <col min="1" max="1" width="26.5703125" customWidth="1"/>
    <col min="2" max="2" width="10.85546875" style="82" bestFit="1" customWidth="1"/>
  </cols>
  <sheetData>
    <row r="1" spans="1:3">
      <c r="B1" s="23">
        <f>SUM(B2:B12)</f>
        <v>1201.5</v>
      </c>
      <c r="C1" s="24" t="s">
        <v>25</v>
      </c>
    </row>
    <row r="2" spans="1:3">
      <c r="A2" t="s">
        <v>23</v>
      </c>
      <c r="B2" s="82">
        <v>0</v>
      </c>
    </row>
    <row r="3" spans="1:3">
      <c r="A3" t="s">
        <v>93</v>
      </c>
      <c r="B3" s="83">
        <v>800</v>
      </c>
      <c r="C3" t="s">
        <v>95</v>
      </c>
    </row>
    <row r="4" spans="1:3">
      <c r="A4" t="s">
        <v>94</v>
      </c>
      <c r="B4" s="91">
        <v>200</v>
      </c>
    </row>
    <row r="5" spans="1:3">
      <c r="A5" t="s">
        <v>85</v>
      </c>
      <c r="B5" s="82">
        <v>200</v>
      </c>
    </row>
    <row r="7" spans="1:3">
      <c r="A7" t="s">
        <v>118</v>
      </c>
      <c r="B7" s="82">
        <v>1.5</v>
      </c>
    </row>
  </sheetData>
  <customSheetViews>
    <customSheetView guid="{62DCF7D2-14AA-874F-98DC-D0A8F0CE5A63}" showPageBreaks="1" view="pageLayout">
      <selection activeCell="C3" sqref="C3"/>
      <pageSetup orientation="portrait" horizontalDpi="4294967292" verticalDpi="4294967292"/>
    </customSheetView>
    <customSheetView guid="{06774998-BB5B-B04B-9E39-AB38BDED5F9B}" showPageBreaks="1" view="pageLayout">
      <selection activeCell="C6" sqref="C6"/>
    </customSheetView>
  </customSheetViews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C21" sqref="A1:XFD1048576"/>
    </sheetView>
  </sheetViews>
  <sheetFormatPr baseColWidth="10" defaultRowHeight="13" x14ac:dyDescent="0"/>
  <sheetData/>
  <customSheetViews>
    <customSheetView guid="{62DCF7D2-14AA-874F-98DC-D0A8F0CE5A63}" showPageBreaks="1" view="pageLayout">
      <selection activeCell="C21" sqref="A1:XFD1048576"/>
      <pageSetup orientation="portrait" horizontalDpi="4294967292" verticalDpi="4294967292"/>
    </customSheetView>
    <customSheetView guid="{06774998-BB5B-B04B-9E39-AB38BDED5F9B}" showPageBreaks="1" view="pageLayout">
      <selection activeCell="F29" sqref="F29"/>
    </customSheetView>
  </customSheetViews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TOTAL</vt:lpstr>
      <vt:lpstr>Space Other</vt:lpstr>
      <vt:lpstr>Catering Other</vt:lpstr>
      <vt:lpstr>AV Other</vt:lpstr>
      <vt:lpstr>merch</vt:lpstr>
      <vt:lpstr>Invited speakers</vt:lpstr>
      <vt:lpstr>EventBrite fees</vt:lpstr>
      <vt:lpstr>entertainment</vt:lpstr>
      <vt:lpstr>--</vt:lpstr>
      <vt:lpstr>-</vt:lpstr>
    </vt:vector>
  </TitlesOfParts>
  <Company>University of Toronto</Company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Nagy</dc:creator>
  <cp:lastModifiedBy>Naomi Nagy</cp:lastModifiedBy>
  <dcterms:created xsi:type="dcterms:W3CDTF">2013-07-29T16:05:05Z</dcterms:created>
  <dcterms:modified xsi:type="dcterms:W3CDTF">2016-01-18T16:25:37Z</dcterms:modified>
</cp:coreProperties>
</file>