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560" yWindow="160" windowWidth="14240" windowHeight="7600"/>
  </bookViews>
  <sheets>
    <sheet name="A" sheetId="1" r:id="rId1"/>
  </sheets>
  <definedNames>
    <definedName name="_xlnm.Print_Area" localSheetId="0">A!$A$1:$K$482</definedName>
    <definedName name="_xlnm.Print_Area">#N/A</definedName>
    <definedName name="PRINT_AREA_MI">#N/A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1" i="1" l="1"/>
  <c r="K10" i="1"/>
  <c r="K114" i="1"/>
  <c r="K11" i="1"/>
  <c r="K141" i="1"/>
  <c r="K12" i="1"/>
  <c r="K146" i="1"/>
  <c r="K13" i="1"/>
  <c r="K14" i="1"/>
  <c r="K315" i="1"/>
  <c r="K317" i="1"/>
  <c r="K372" i="1"/>
  <c r="K34" i="1"/>
  <c r="K410" i="1"/>
  <c r="K37" i="1"/>
  <c r="K449" i="1"/>
  <c r="K40" i="1"/>
  <c r="K196" i="1"/>
  <c r="K198" i="1"/>
  <c r="K19" i="1"/>
  <c r="K269" i="1"/>
  <c r="K285" i="1"/>
  <c r="K224" i="1"/>
  <c r="K151" i="1"/>
  <c r="J285" i="1"/>
  <c r="J176" i="1"/>
  <c r="I342" i="1"/>
  <c r="I233" i="1"/>
  <c r="J182" i="1"/>
  <c r="J169" i="1"/>
  <c r="J174" i="1"/>
  <c r="J193" i="1"/>
  <c r="I110" i="1"/>
  <c r="I109" i="1"/>
  <c r="I244" i="1"/>
  <c r="J163" i="1"/>
  <c r="I108" i="1"/>
  <c r="I96" i="1"/>
  <c r="I254" i="1"/>
  <c r="I206" i="1"/>
  <c r="I107" i="1"/>
  <c r="I103" i="1"/>
  <c r="I278" i="1"/>
  <c r="I263" i="1"/>
  <c r="I211" i="1"/>
  <c r="I204" i="1"/>
  <c r="I260" i="1"/>
  <c r="J114" i="1"/>
  <c r="G11" i="1"/>
  <c r="I105" i="1"/>
  <c r="J178" i="1"/>
  <c r="I208" i="1"/>
  <c r="J192" i="1"/>
  <c r="I281" i="1"/>
  <c r="C400" i="1"/>
  <c r="J400" i="1"/>
  <c r="J317" i="1"/>
  <c r="I269" i="1"/>
  <c r="I273" i="1"/>
  <c r="I141" i="1"/>
  <c r="F12" i="1"/>
  <c r="C73" i="1"/>
  <c r="C72" i="1"/>
  <c r="J423" i="1"/>
  <c r="C71" i="1"/>
  <c r="J146" i="1"/>
  <c r="G13" i="1"/>
  <c r="G10" i="1"/>
  <c r="J141" i="1"/>
  <c r="G12" i="1"/>
  <c r="G14" i="1"/>
  <c r="J406" i="1"/>
  <c r="I394" i="1"/>
  <c r="F36" i="1"/>
  <c r="I379" i="1"/>
  <c r="I382" i="1"/>
  <c r="F35" i="1"/>
  <c r="I368" i="1"/>
  <c r="I372" i="1"/>
  <c r="F34" i="1"/>
  <c r="J372" i="1"/>
  <c r="G34" i="1"/>
  <c r="I34" i="1"/>
  <c r="I341" i="1"/>
  <c r="I345" i="1"/>
  <c r="F31" i="1"/>
  <c r="I317" i="1"/>
  <c r="F28" i="1"/>
  <c r="G28" i="1"/>
  <c r="I28" i="1"/>
  <c r="I275" i="1"/>
  <c r="I253" i="1"/>
  <c r="I241" i="1"/>
  <c r="I238" i="1"/>
  <c r="I235" i="1"/>
  <c r="I218" i="1"/>
  <c r="I220" i="1"/>
  <c r="I202" i="1"/>
  <c r="I213" i="1"/>
  <c r="J188" i="1"/>
  <c r="J185" i="1"/>
  <c r="J180" i="1"/>
  <c r="J171" i="1"/>
  <c r="J167" i="1"/>
  <c r="J160" i="1"/>
  <c r="I102" i="1"/>
  <c r="I101" i="1"/>
  <c r="I99" i="1"/>
  <c r="I98" i="1"/>
  <c r="I257" i="1"/>
  <c r="I255" i="1"/>
  <c r="I229" i="1"/>
  <c r="I334" i="1"/>
  <c r="F30" i="1"/>
  <c r="I326" i="1"/>
  <c r="F29" i="1"/>
  <c r="J326" i="1"/>
  <c r="G29" i="1"/>
  <c r="I29" i="1"/>
  <c r="I306" i="1"/>
  <c r="F27" i="1"/>
  <c r="I198" i="1"/>
  <c r="F19" i="1"/>
  <c r="J91" i="1"/>
  <c r="C402" i="1"/>
  <c r="J402" i="1"/>
  <c r="J408" i="1"/>
  <c r="J410" i="1"/>
  <c r="I293" i="1"/>
  <c r="F25" i="1"/>
  <c r="I350" i="1"/>
  <c r="I353" i="1"/>
  <c r="F32" i="1"/>
  <c r="J353" i="1"/>
  <c r="G32" i="1"/>
  <c r="I32" i="1"/>
  <c r="I361" i="1"/>
  <c r="F33" i="1"/>
  <c r="I476" i="1"/>
  <c r="I478" i="1"/>
  <c r="F43" i="1"/>
  <c r="J478" i="1"/>
  <c r="G43" i="1"/>
  <c r="I43" i="1"/>
  <c r="J213" i="1"/>
  <c r="G20" i="1"/>
  <c r="J224" i="1"/>
  <c r="G21" i="1"/>
  <c r="J248" i="1"/>
  <c r="G22" i="1"/>
  <c r="J265" i="1"/>
  <c r="G23" i="1"/>
  <c r="G24" i="1"/>
  <c r="J293" i="1"/>
  <c r="G25" i="1"/>
  <c r="I25" i="1"/>
  <c r="I300" i="1"/>
  <c r="F26" i="1"/>
  <c r="J300" i="1"/>
  <c r="G26" i="1"/>
  <c r="J334" i="1"/>
  <c r="G30" i="1"/>
  <c r="I30" i="1"/>
  <c r="J345" i="1"/>
  <c r="G31" i="1"/>
  <c r="J361" i="1"/>
  <c r="G33" i="1"/>
  <c r="J382" i="1"/>
  <c r="G35" i="1"/>
  <c r="J394" i="1"/>
  <c r="G36" i="1"/>
  <c r="D152" i="1"/>
  <c r="B10" i="1"/>
  <c r="B11" i="1"/>
  <c r="B12" i="1"/>
  <c r="B19" i="1"/>
  <c r="B20" i="1"/>
  <c r="K20" i="1"/>
  <c r="B21" i="1"/>
  <c r="B22" i="1"/>
  <c r="K22" i="1"/>
  <c r="B23" i="1"/>
  <c r="K265" i="1"/>
  <c r="K23" i="1"/>
  <c r="B24" i="1"/>
  <c r="K24" i="1"/>
  <c r="B25" i="1"/>
  <c r="K293" i="1"/>
  <c r="K25" i="1"/>
  <c r="B26" i="1"/>
  <c r="K300" i="1"/>
  <c r="K26" i="1"/>
  <c r="B27" i="1"/>
  <c r="K306" i="1"/>
  <c r="K27" i="1"/>
  <c r="B28" i="1"/>
  <c r="K28" i="1"/>
  <c r="B29" i="1"/>
  <c r="K326" i="1"/>
  <c r="K29" i="1"/>
  <c r="B30" i="1"/>
  <c r="K334" i="1"/>
  <c r="K30" i="1"/>
  <c r="B31" i="1"/>
  <c r="K345" i="1"/>
  <c r="K31" i="1"/>
  <c r="B32" i="1"/>
  <c r="K353" i="1"/>
  <c r="K32" i="1"/>
  <c r="B33" i="1"/>
  <c r="K361" i="1"/>
  <c r="K33" i="1"/>
  <c r="B34" i="1"/>
  <c r="B35" i="1"/>
  <c r="K382" i="1"/>
  <c r="K35" i="1"/>
  <c r="B36" i="1"/>
  <c r="K36" i="1"/>
  <c r="B37" i="1"/>
  <c r="B38" i="1"/>
  <c r="K426" i="1"/>
  <c r="K38" i="1"/>
  <c r="B39" i="1"/>
  <c r="K435" i="1"/>
  <c r="K39" i="1"/>
  <c r="B40" i="1"/>
  <c r="B41" i="1"/>
  <c r="K459" i="1"/>
  <c r="K41" i="1"/>
  <c r="B42" i="1"/>
  <c r="K469" i="1"/>
  <c r="K42" i="1"/>
  <c r="B43" i="1"/>
  <c r="K478" i="1"/>
  <c r="K43" i="1"/>
  <c r="D62" i="1"/>
  <c r="I410" i="1"/>
  <c r="F37" i="1"/>
  <c r="I426" i="1"/>
  <c r="F38" i="1"/>
  <c r="I146" i="1"/>
  <c r="F13" i="1"/>
  <c r="I13" i="1"/>
  <c r="J306" i="1"/>
  <c r="G27" i="1"/>
  <c r="J459" i="1"/>
  <c r="G41" i="1"/>
  <c r="I81" i="1"/>
  <c r="I10" i="1"/>
  <c r="C457" i="1"/>
  <c r="K21" i="1"/>
  <c r="J420" i="1"/>
  <c r="J426" i="1"/>
  <c r="G38" i="1"/>
  <c r="I38" i="1"/>
  <c r="K91" i="1"/>
  <c r="J151" i="1"/>
  <c r="I114" i="1"/>
  <c r="I285" i="1"/>
  <c r="F24" i="1"/>
  <c r="I24" i="1"/>
  <c r="I265" i="1"/>
  <c r="F23" i="1"/>
  <c r="I23" i="1"/>
  <c r="I12" i="1"/>
  <c r="I224" i="1"/>
  <c r="F21" i="1"/>
  <c r="I21" i="1"/>
  <c r="I91" i="1"/>
  <c r="I248" i="1"/>
  <c r="F22" i="1"/>
  <c r="I22" i="1"/>
  <c r="F10" i="1"/>
  <c r="J198" i="1"/>
  <c r="G19" i="1"/>
  <c r="C467" i="1"/>
  <c r="J467" i="1"/>
  <c r="J469" i="1"/>
  <c r="G42" i="1"/>
  <c r="K482" i="1"/>
  <c r="K44" i="1"/>
  <c r="K49" i="1"/>
  <c r="I19" i="1"/>
  <c r="I33" i="1"/>
  <c r="G37" i="1"/>
  <c r="I37" i="1"/>
  <c r="F433" i="1"/>
  <c r="J433" i="1"/>
  <c r="J435" i="1"/>
  <c r="G39" i="1"/>
  <c r="I27" i="1"/>
  <c r="F20" i="1"/>
  <c r="I20" i="1"/>
  <c r="F432" i="1"/>
  <c r="I432" i="1"/>
  <c r="I435" i="1"/>
  <c r="F39" i="1"/>
  <c r="I39" i="1"/>
  <c r="C466" i="1"/>
  <c r="I466" i="1"/>
  <c r="I469" i="1"/>
  <c r="F42" i="1"/>
  <c r="I42" i="1"/>
  <c r="C456" i="1"/>
  <c r="I456" i="1"/>
  <c r="I459" i="1"/>
  <c r="F41" i="1"/>
  <c r="I41" i="1"/>
  <c r="I35" i="1"/>
  <c r="I26" i="1"/>
  <c r="I31" i="1"/>
  <c r="I36" i="1"/>
  <c r="I151" i="1"/>
  <c r="F11" i="1"/>
  <c r="C443" i="1"/>
  <c r="J443" i="1"/>
  <c r="J449" i="1"/>
  <c r="G40" i="1"/>
  <c r="G44" i="1"/>
  <c r="G45" i="1"/>
  <c r="C442" i="1"/>
  <c r="I442" i="1"/>
  <c r="I449" i="1"/>
  <c r="F40" i="1"/>
  <c r="F44" i="1"/>
  <c r="I11" i="1"/>
  <c r="F14" i="1"/>
  <c r="I44" i="1"/>
  <c r="F45" i="1"/>
  <c r="J482" i="1"/>
  <c r="I40" i="1"/>
  <c r="I482" i="1"/>
  <c r="F49" i="1"/>
  <c r="I14" i="1"/>
  <c r="F50" i="1"/>
  <c r="F51" i="1"/>
  <c r="F52" i="1"/>
</calcChain>
</file>

<file path=xl/sharedStrings.xml><?xml version="1.0" encoding="utf-8"?>
<sst xmlns="http://schemas.openxmlformats.org/spreadsheetml/2006/main" count="660" uniqueCount="333">
  <si>
    <t>Conference Name:</t>
  </si>
  <si>
    <t>Starting Date:</t>
  </si>
  <si>
    <t>Chairman:</t>
  </si>
  <si>
    <t>Attendance:</t>
  </si>
  <si>
    <t>Coordinator:</t>
  </si>
  <si>
    <t>Last Revised:</t>
  </si>
  <si>
    <t>Draft Number:</t>
  </si>
  <si>
    <t>INCOME</t>
  </si>
  <si>
    <t>Fixed</t>
  </si>
  <si>
    <t>Variable</t>
  </si>
  <si>
    <t>Totals</t>
  </si>
  <si>
    <t>Actual</t>
  </si>
  <si>
    <t>1.</t>
  </si>
  <si>
    <t>2.</t>
  </si>
  <si>
    <t>3.</t>
  </si>
  <si>
    <t>Total Income</t>
  </si>
  <si>
    <t>EXPENSES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</si>
  <si>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</si>
  <si>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</si>
  <si>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</si>
  <si>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</si>
  <si>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</si>
  <si>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</si>
  <si>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</si>
  <si>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</si>
  <si>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</si>
  <si>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</si>
  <si>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</si>
  <si>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</si>
  <si>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</si>
  <si>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</si>
  <si>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</si>
  <si>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</si>
  <si>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</si>
  <si>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</si>
  <si>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</si>
  <si>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</si>
  <si>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</si>
  <si>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</si>
  <si>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Total Expenses</t>
  </si>
  <si>
    <t>Per person Expenses</t>
  </si>
  <si>
    <t>RECONCILIATION</t>
  </si>
  <si>
    <t>Net Total</t>
  </si>
  <si>
    <t>Registration fees</t>
  </si>
  <si>
    <t>persons</t>
  </si>
  <si>
    <t>@</t>
  </si>
  <si>
    <t>TOTAL REGISTRATION FEES</t>
  </si>
  <si>
    <t>TOTAL CONFERENCE INCOME</t>
  </si>
  <si>
    <t>Food service</t>
  </si>
  <si>
    <t>A.</t>
  </si>
  <si>
    <t>/each</t>
  </si>
  <si>
    <t>B.</t>
  </si>
  <si>
    <t>C.</t>
  </si>
  <si>
    <t>TOTAL FOOD</t>
  </si>
  <si>
    <t>Housing</t>
  </si>
  <si>
    <t>TOTAL HOUSING</t>
  </si>
  <si>
    <t>TOTAL MEETING ROOM CHARGES</t>
  </si>
  <si>
    <t>Transportation</t>
  </si>
  <si>
    <t>TOTAL TRANSPORTATION CHARGES</t>
  </si>
  <si>
    <t>Labor</t>
  </si>
  <si>
    <t>TOTAL LABOR CHARGES</t>
  </si>
  <si>
    <t>Honoraria</t>
  </si>
  <si>
    <t>TOTAL HONORARIA</t>
  </si>
  <si>
    <t>Printing</t>
  </si>
  <si>
    <t>TOTAL PRINTING CHARGES</t>
  </si>
  <si>
    <t>Duplicating</t>
  </si>
  <si>
    <t>TOTAL DUPLICATING CHARGES</t>
  </si>
  <si>
    <t>Postage</t>
  </si>
  <si>
    <t>TOTAL POSTAGE CHARGES</t>
  </si>
  <si>
    <t>Supplies</t>
  </si>
  <si>
    <t>TOTAL SUPPLY CHARGES</t>
  </si>
  <si>
    <t>Name badges</t>
  </si>
  <si>
    <t>TOTAL NAME BADGE CHARGES</t>
  </si>
  <si>
    <t>Signage</t>
  </si>
  <si>
    <t>TOTAL SIGN CHARGES</t>
  </si>
  <si>
    <t>Registration Services</t>
  </si>
  <si>
    <t>/person</t>
  </si>
  <si>
    <t>TOTAL REGISTRATION SERVICES</t>
  </si>
  <si>
    <t>Contingency</t>
  </si>
  <si>
    <t>Fixed expenses of</t>
  </si>
  <si>
    <t>Variable expenses of</t>
  </si>
  <si>
    <t>TOTAL CONTINGENCY</t>
  </si>
  <si>
    <t>University admin. charge</t>
  </si>
  <si>
    <t>3.5% of direct expenses (excludes taxes)</t>
  </si>
  <si>
    <t>fixed costs  x</t>
  </si>
  <si>
    <t>var. costs   x</t>
  </si>
  <si>
    <t>TOTAL UNIVERSITY ADMINISTRATIVE CHARGE</t>
  </si>
  <si>
    <t>Hotel/Motel tax</t>
  </si>
  <si>
    <t>TOTAL HOTEL/MOTEL TAXES</t>
  </si>
  <si>
    <t>TOTAL STATE SALES TAX</t>
  </si>
  <si>
    <t>Fee for professional services</t>
  </si>
  <si>
    <t>TOTAL CONFERENCE EXPENSES</t>
  </si>
  <si>
    <t>Conference management fee</t>
  </si>
  <si>
    <t>Summary Sheet</t>
  </si>
  <si>
    <t>Explanation of Items</t>
  </si>
  <si>
    <t>TOTAL CONFERENCE MANAGEMENT FEE</t>
  </si>
  <si>
    <t>/day</t>
  </si>
  <si>
    <t>The University levies this charge on all of the expenses that</t>
  </si>
  <si>
    <t>pass through your account with IUC.  It is not a fee that is</t>
  </si>
  <si>
    <t>returned to us, but we are obliged to collect it.</t>
  </si>
  <si>
    <t>TOTAL CAMPUS SUPPORT</t>
  </si>
  <si>
    <t>rental</t>
  </si>
  <si>
    <t>Poster Boards</t>
  </si>
  <si>
    <t>boards</t>
  </si>
  <si>
    <t>TOTAL POSTER BOARD CHARGES</t>
  </si>
  <si>
    <t>Per Person Expenses</t>
  </si>
  <si>
    <t xml:space="preserve">DEPOSIT: No deposit is required if IU Conferences is receiving registration fees.  If IU Conferences is not receiving </t>
  </si>
  <si>
    <t xml:space="preserve">registration fee, a  deposit equal to 50% of estimated expenses is due two </t>
  </si>
  <si>
    <t>weeks prior to symposium</t>
  </si>
  <si>
    <t>State sales tax</t>
  </si>
  <si>
    <t>Table Rental</t>
  </si>
  <si>
    <t>tables</t>
  </si>
  <si>
    <t>Exhibitor Table Rentals</t>
  </si>
  <si>
    <t>TOTAL EXHIBITOR/ADS</t>
  </si>
  <si>
    <t>TOTAL AUDIOVISUAL CHARGES</t>
  </si>
  <si>
    <t xml:space="preserve">Audiovisual </t>
  </si>
  <si>
    <t>person</t>
  </si>
  <si>
    <t>Early Registration</t>
  </si>
  <si>
    <t>Other Income</t>
  </si>
  <si>
    <t>/trip</t>
  </si>
  <si>
    <t>Telephone</t>
  </si>
  <si>
    <t>participants</t>
  </si>
  <si>
    <t>TOTAL SEM ADMIN. CHARGES</t>
  </si>
  <si>
    <t>TOTAL PRE-CONFERENCE REGISTRATION FEES</t>
  </si>
  <si>
    <t>TOTAL TOTE BAG CHARGES</t>
  </si>
  <si>
    <t>TOTAL TELEPHONE CHARGES</t>
  </si>
  <si>
    <t>D.</t>
  </si>
  <si>
    <t>TOTAL OTHER INCOME</t>
  </si>
  <si>
    <t>Workshop Registration fees</t>
  </si>
  <si>
    <t>Sponsor Support</t>
  </si>
  <si>
    <t>October 25, 2012</t>
  </si>
  <si>
    <t>/hr</t>
  </si>
  <si>
    <t>TOTAL PARKING</t>
  </si>
  <si>
    <t>Psychology</t>
  </si>
  <si>
    <t>Communications &amp; Culture</t>
  </si>
  <si>
    <t>Germanic Studies</t>
  </si>
  <si>
    <t>Anthropology</t>
  </si>
  <si>
    <t>Folklore &amp; Ethnomusicology</t>
  </si>
  <si>
    <t>African Studies</t>
  </si>
  <si>
    <t>American Dialect Society</t>
  </si>
  <si>
    <t>COAS</t>
  </si>
  <si>
    <t>West European Studies</t>
  </si>
  <si>
    <t>Latino Studies Program</t>
  </si>
  <si>
    <t>East Asian Studies</t>
  </si>
  <si>
    <t>CAHI</t>
  </si>
  <si>
    <t>OVPR</t>
  </si>
  <si>
    <t>Exhibitors - Advertisers</t>
  </si>
  <si>
    <t>Equinox (possible 1 page ad)</t>
  </si>
  <si>
    <t>Cambridge</t>
  </si>
  <si>
    <t>back page ad</t>
  </si>
  <si>
    <t>Reception Support</t>
  </si>
  <si>
    <t>Oxford</t>
  </si>
  <si>
    <t>page ad</t>
  </si>
  <si>
    <t>Includes selection of nice appetizers and hosted beer and wine. May provide tickets instead of hosted bar - tbd.</t>
  </si>
  <si>
    <t>Workshop Refreshments</t>
  </si>
  <si>
    <t>each</t>
  </si>
  <si>
    <t>Continental Breakfast - Sun</t>
  </si>
  <si>
    <t>E.</t>
  </si>
  <si>
    <t>Opening Reception - Thursday</t>
  </si>
  <si>
    <t>Poster Session Refreshments</t>
  </si>
  <si>
    <t>F.</t>
  </si>
  <si>
    <t>G.</t>
  </si>
  <si>
    <t>Party/Celebration Refreshments</t>
  </si>
  <si>
    <t>Includes casual refreshments plus 1 ticket per participant for alcoholic or non-alcoholic beverage.</t>
  </si>
  <si>
    <t>Presumes that not all participants would attend the party/celebration.</t>
  </si>
  <si>
    <t>per night</t>
  </si>
  <si>
    <t>Tudor Room Rental</t>
  </si>
  <si>
    <t>Grand Hall Rental</t>
  </si>
  <si>
    <t>per day</t>
  </si>
  <si>
    <t>Lapel mics - Keynote presentations</t>
  </si>
  <si>
    <t>mic</t>
  </si>
  <si>
    <t>Handheld mics - for Q&amp;A</t>
  </si>
  <si>
    <t>Misc. Equipment &amp; AV (flipcharts, easels, AV carts, etc.) - estimated</t>
  </si>
  <si>
    <t>Keynote Presenters</t>
  </si>
  <si>
    <t>Limousine Service</t>
  </si>
  <si>
    <t>Stagehand Support - Keynote Presentations</t>
  </si>
  <si>
    <t>Tech Support - Sessions</t>
  </si>
  <si>
    <t>DJ - Party/Celebration - Sat</t>
  </si>
  <si>
    <t>IMU Meeting Support - Special Room Set-ups, including Poster Session set-up - estimated</t>
  </si>
  <si>
    <t>No sum has been projected for payment of speakers fees or honorarium</t>
  </si>
  <si>
    <t>See "duplicating"</t>
  </si>
  <si>
    <t>Program Book</t>
  </si>
  <si>
    <t>copies</t>
  </si>
  <si>
    <t>Presumes color front and back with black and white, back to back internal pages.</t>
  </si>
  <si>
    <t>Misc. copying - handouts - estimate</t>
  </si>
  <si>
    <t>No sum has been projected for postal expenses.</t>
  </si>
  <si>
    <t>No sum has been projected for phone expenses.</t>
  </si>
  <si>
    <t>Posterboards</t>
  </si>
  <si>
    <t>Included in Registration Services.</t>
  </si>
  <si>
    <t>Misc.</t>
  </si>
  <si>
    <t>items</t>
  </si>
  <si>
    <t>Signs</t>
  </si>
  <si>
    <t>signs</t>
  </si>
  <si>
    <t>Includes signs for sessions, registration and social events.</t>
  </si>
  <si>
    <t>Entertainment</t>
  </si>
  <si>
    <t>Dance Floor - Grand Hall</t>
  </si>
  <si>
    <t>Conference Folders</t>
  </si>
  <si>
    <t>Vinyl Envelopes</t>
  </si>
  <si>
    <t>Could be used in lieu of a conference folder or conference tote bag.</t>
  </si>
  <si>
    <t>Conference Give Away</t>
  </si>
  <si>
    <t>Might include a tote bag, water bottle, coffee mug, t-shirt or any number of other items currently available.</t>
  </si>
  <si>
    <t>Available from Southside Rental.  Creates a 12' X 18' floor.  Includes set up and take down.</t>
  </si>
  <si>
    <t>Delivery and pick up of dance floor</t>
  </si>
  <si>
    <t>professionals</t>
  </si>
  <si>
    <t>IU students</t>
  </si>
  <si>
    <t>Attend 1 workshop</t>
  </si>
  <si>
    <t>Attend 2 workshops</t>
  </si>
  <si>
    <t>complimentary</t>
  </si>
  <si>
    <t>Recreation</t>
  </si>
  <si>
    <t>No sum has been projected for recreation expenses.</t>
  </si>
  <si>
    <t>Cog Science</t>
  </si>
  <si>
    <t>Credit Card processing fees</t>
  </si>
  <si>
    <t>cr card payments</t>
  </si>
  <si>
    <t>processing fee</t>
  </si>
  <si>
    <t>Presumes that 90% of the registration fees and fees paid by exhibitors would be paid with credit card.</t>
  </si>
  <si>
    <t>3' dancefloor for sections</t>
  </si>
  <si>
    <t>5% of housing charges</t>
  </si>
  <si>
    <t>7% of food and housing charges (tax exempt groups, adult)</t>
  </si>
  <si>
    <t>Linguistics</t>
  </si>
  <si>
    <t>Conference Participants</t>
  </si>
  <si>
    <t>Exhibitor - Advertiser Registrants</t>
  </si>
  <si>
    <t>organizations</t>
  </si>
  <si>
    <t>Includes 3 keynote presenters; 3 conference organizers, 6 wkshop leaders, 2 Cambridge reps and 2 volunteers.</t>
  </si>
  <si>
    <t>non-IU students w/journal</t>
  </si>
  <si>
    <t>non-IU students w/out journals</t>
  </si>
  <si>
    <t>SLIS</t>
  </si>
  <si>
    <t>Journal - professional registrants</t>
  </si>
  <si>
    <t>professional</t>
  </si>
  <si>
    <t>Journal - students</t>
  </si>
  <si>
    <t>students</t>
  </si>
  <si>
    <t>Currently no sum has been projected for a conference give away item.</t>
  </si>
  <si>
    <t>miles</t>
  </si>
  <si>
    <t>H.</t>
  </si>
  <si>
    <t>Per Diem - ASL interpreters</t>
  </si>
  <si>
    <t>days</t>
  </si>
  <si>
    <t>Morning Beverage Break - Sun.</t>
  </si>
  <si>
    <t>I.</t>
  </si>
  <si>
    <t>J.</t>
  </si>
  <si>
    <t>Speech &amp; Hearing</t>
  </si>
  <si>
    <t>Spanish &amp; Portuguese</t>
  </si>
  <si>
    <t>John Benjamin</t>
  </si>
  <si>
    <t>New Ways of Analyzing Variation #48-12</t>
  </si>
  <si>
    <t>Julie Auger/Stuart Davis/Manuel Diaz-Campos</t>
  </si>
  <si>
    <t>projector</t>
  </si>
  <si>
    <t>Client to provide additional LCD projectors, as needed.</t>
  </si>
  <si>
    <t>Client to provide laptop computers, as needed.</t>
  </si>
  <si>
    <t>Book Display</t>
  </si>
  <si>
    <t>The University Grad School</t>
  </si>
  <si>
    <t>American Linguistics Society</t>
  </si>
  <si>
    <t>Department of English</t>
  </si>
  <si>
    <t xml:space="preserve">Includes roundtrip mileage reimbursement for 2 ASL interpreters from Indy to campus and return. </t>
  </si>
  <si>
    <t>ASL Interpreter - Julie Armstrong</t>
  </si>
  <si>
    <t>Provost (ASL Support)</t>
  </si>
  <si>
    <t>Comps</t>
  </si>
  <si>
    <t>Duke University Press</t>
  </si>
  <si>
    <t>Mary Morgan/Karin Reece</t>
  </si>
  <si>
    <t>University of Alabama Press</t>
  </si>
  <si>
    <t>Keynote Speakers - Tagliamonte</t>
  </si>
  <si>
    <t>Keynote Speakers - Preston</t>
  </si>
  <si>
    <t>Keynote Speaker - Mendoza-Denton</t>
  </si>
  <si>
    <t>Tagliamonte</t>
  </si>
  <si>
    <t>Preston</t>
  </si>
  <si>
    <t>estimated</t>
  </si>
  <si>
    <t>Foam Core and other poster supplies</t>
  </si>
  <si>
    <t>page ad-confirmed</t>
  </si>
  <si>
    <t>Wiley/Blackwell - Kristen Holding</t>
  </si>
  <si>
    <t>Wiley/Blackwell - Daisy Guerro</t>
  </si>
  <si>
    <t>Second Language Studies</t>
  </si>
  <si>
    <t>ASL Interpreters - Lessard</t>
  </si>
  <si>
    <t>ASL Interpreter (Armstrong) - mileage reimbursement from Indy to campus and return</t>
  </si>
  <si>
    <t xml:space="preserve">ASL Interpreters (Lessard) - </t>
  </si>
  <si>
    <t>unit</t>
  </si>
  <si>
    <t>Polycom for Computer-Mediated Communication on Sat.</t>
  </si>
  <si>
    <t>H.,</t>
  </si>
  <si>
    <t>NOTE:  WORKSHOP FEES ARE INCLUDED IN THE REGISTRATION FEES IDENTIFIED IN LINE 81.</t>
  </si>
  <si>
    <t>Linquistics Data</t>
  </si>
  <si>
    <t>Bloomsbury</t>
  </si>
  <si>
    <t>Presumes that 20% of the participants would depart before Sunday breakfast.</t>
  </si>
  <si>
    <t>Meeting Rooms</t>
  </si>
  <si>
    <t>ASL Interpreters - Armstrong (Thurs &amp; Fri.)</t>
  </si>
  <si>
    <t>Mendoza</t>
  </si>
  <si>
    <t>ASL Interpreters - Patty Lessard</t>
  </si>
  <si>
    <t>Mendoza, Tagliamonte,Lessard, Preston</t>
  </si>
  <si>
    <t>Café Breakfast - Fri.</t>
  </si>
  <si>
    <t>Continental Breakfast - Sat.</t>
  </si>
  <si>
    <t>K.</t>
  </si>
  <si>
    <t>East Lounge (Poster Session)</t>
  </si>
  <si>
    <t>Includes room rental and pipe and draping of East Lounge</t>
  </si>
  <si>
    <t xml:space="preserve">Afternoon Refreshments - Fri </t>
  </si>
  <si>
    <t>Beverages only - grab and go</t>
  </si>
  <si>
    <t xml:space="preserve">Afternoon Beverages - Sat </t>
  </si>
  <si>
    <t>L.</t>
  </si>
  <si>
    <t>went down to 2 nights</t>
  </si>
  <si>
    <t>went down to 1 night</t>
  </si>
  <si>
    <t>shipping</t>
  </si>
  <si>
    <t>actual cost of envelopes</t>
  </si>
  <si>
    <t>Stanford (commom table)</t>
  </si>
  <si>
    <t>Rental of LCD Projectors (October 25, 26, keynote and 27th Dogwood session})</t>
  </si>
  <si>
    <t>Rental of Laptop computers (October 25, 26, keynote and 27th Dogwood session})</t>
  </si>
  <si>
    <t>laptop</t>
  </si>
  <si>
    <t>handheld mics went from 3 to 2 days</t>
  </si>
  <si>
    <t>number of microphones went from 3 to 12.  3 each day Thurs, Fri, Sat and  Sun</t>
  </si>
  <si>
    <t>Increased Armstrong one extra day</t>
  </si>
  <si>
    <t>Includes Thursday and Friday and one prep day for Armstrong</t>
  </si>
  <si>
    <t>exact cost of program books.  Approx $7.16 each</t>
  </si>
  <si>
    <t>Includes  6 tables for exhibitors and 4 tables for registration. Actual cost I think is $15</t>
  </si>
  <si>
    <t>NOTE:  Represents total income as of 10.15.12.  Includes prof, student, workshop fees, but no exhibitor or sponsor income.</t>
  </si>
  <si>
    <t xml:space="preserve">Currently 180 people have signed up for workshops.  </t>
  </si>
  <si>
    <t>lapels microphones went from three days to 2 days</t>
  </si>
  <si>
    <t xml:space="preserve">Podium mics - </t>
  </si>
  <si>
    <t xml:space="preserve">Currently 138 professional registrants have requested a journal.  </t>
  </si>
  <si>
    <t>Currently 20 students have requested a journal.</t>
  </si>
  <si>
    <t>Oct. 17, 2012</t>
  </si>
  <si>
    <t>Based on actual responses as of 10.15.12, about 80% of participants will be attending the Opening Reception.</t>
  </si>
  <si>
    <t>Taylor and Francis (common table)</t>
  </si>
  <si>
    <t>document: G/2012/48/draft 21</t>
  </si>
  <si>
    <t>Student mixer</t>
  </si>
  <si>
    <t>Morning Beverage Breaks- Sat</t>
  </si>
  <si>
    <t>Morning Beverage Breaks - Fri.</t>
  </si>
  <si>
    <t>M</t>
  </si>
  <si>
    <t>student mixer increased from $300 to $580. We will need to reimburse.</t>
  </si>
  <si>
    <t>additional PA OP</t>
  </si>
  <si>
    <t>added for tree suites, laptop to house sound. Estimate.</t>
  </si>
  <si>
    <t>I</t>
  </si>
  <si>
    <t>Mixer for skype session</t>
  </si>
  <si>
    <t>Mary Margaret Barr Koon (FRIT)</t>
  </si>
  <si>
    <t>Jean Robinson to cover ASL interpreters</t>
  </si>
  <si>
    <t>Cambridge University Press Membership Refund</t>
  </si>
  <si>
    <t>IMU</t>
  </si>
  <si>
    <t>FARM</t>
  </si>
  <si>
    <t>Neil Marshall</t>
  </si>
  <si>
    <t>refunds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</si>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</sst>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&quot;$&quot;* #,##0.00_);_(&quot;$&quot;* \(#,##0.00\);_(&quot;$&quot;* &quot;-&quot;??_);_(@_)"/>
    <numFmt numFmtId="168" formatCode="#,##0.000"/>
    <numFmt numFmtId="169" formatCode="0.0%"/>
    <numFmt numFmtId="170" formatCode="&quot;$&quot;#,##0"/>
    <numFmt numFmtId="171" formatCode="&quot;$&quot;#,##0.00"/>
  </numFmts>
  <fonts count="19" x14ac:knownFonts="1">
    <font>
      <sz val="10"/>
      <name val="Arial"/>
    </font>
    <font>
      <b/>
      <sz val="12"/>
      <name val="Arial"/>
    </font>
    <font>
      <sz val="8"/>
      <name val="Arial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55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top"/>
    </xf>
    <xf numFmtId="167" fontId="18" fillId="0" borderId="0" applyFont="0" applyFill="0" applyBorder="0" applyAlignment="0" applyProtection="0"/>
  </cellStyleXfs>
  <cellXfs count="147">
    <xf numFmtId="0" fontId="0" fillId="0" borderId="0" xfId="0" applyAlignment="1"/>
    <xf numFmtId="0" fontId="0" fillId="0" borderId="0" xfId="0" applyAlignment="1" applyProtection="1">
      <protection locked="0"/>
    </xf>
    <xf numFmtId="3" fontId="0" fillId="0" borderId="0" xfId="0" applyNumberFormat="1" applyAlignment="1" applyProtection="1">
      <protection locked="0"/>
    </xf>
    <xf numFmtId="166" fontId="0" fillId="0" borderId="0" xfId="0" applyNumberFormat="1" applyAlignment="1"/>
    <xf numFmtId="3" fontId="0" fillId="0" borderId="0" xfId="0" applyNumberFormat="1" applyAlignment="1"/>
    <xf numFmtId="4" fontId="0" fillId="0" borderId="0" xfId="0" applyNumberFormat="1" applyAlignment="1"/>
    <xf numFmtId="166" fontId="0" fillId="0" borderId="0" xfId="0" applyNumberFormat="1" applyAlignment="1" applyProtection="1">
      <protection locked="0"/>
    </xf>
    <xf numFmtId="164" fontId="0" fillId="0" borderId="0" xfId="0" applyNumberFormat="1" applyAlignment="1"/>
    <xf numFmtId="9" fontId="0" fillId="0" borderId="0" xfId="0" applyNumberFormat="1" applyAlignment="1" applyProtection="1">
      <protection locked="0"/>
    </xf>
    <xf numFmtId="168" fontId="0" fillId="0" borderId="0" xfId="0" applyNumberFormat="1" applyAlignment="1"/>
    <xf numFmtId="169" fontId="0" fillId="0" borderId="0" xfId="0" applyNumberFormat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3" fontId="1" fillId="0" borderId="0" xfId="0" applyNumberFormat="1" applyFont="1" applyBorder="1" applyAlignment="1"/>
    <xf numFmtId="15" fontId="0" fillId="0" borderId="0" xfId="0" applyNumberFormat="1" applyAlignme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ill="1" applyAlignment="1"/>
    <xf numFmtId="3" fontId="0" fillId="0" borderId="0" xfId="0" applyNumberFormat="1" applyFill="1" applyAlignment="1"/>
    <xf numFmtId="166" fontId="0" fillId="0" borderId="0" xfId="0" applyNumberFormat="1" applyFill="1" applyAlignment="1"/>
    <xf numFmtId="170" fontId="0" fillId="0" borderId="0" xfId="0" applyNumberFormat="1" applyAlignment="1" applyProtection="1">
      <protection locked="0"/>
    </xf>
    <xf numFmtId="0" fontId="5" fillId="2" borderId="0" xfId="0" applyFont="1" applyFill="1" applyBorder="1" applyAlignment="1">
      <alignment horizontal="centerContinuous"/>
    </xf>
    <xf numFmtId="0" fontId="0" fillId="3" borderId="0" xfId="0" applyFont="1" applyFill="1" applyAlignment="1">
      <alignment horizontal="centerContinuous"/>
    </xf>
    <xf numFmtId="3" fontId="0" fillId="3" borderId="0" xfId="0" applyNumberFormat="1" applyFont="1" applyFill="1" applyAlignment="1">
      <alignment horizontal="centerContinuous"/>
    </xf>
    <xf numFmtId="0" fontId="0" fillId="4" borderId="0" xfId="0" applyFont="1" applyFill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8" fillId="0" borderId="0" xfId="0" applyFont="1" applyAlignment="1"/>
    <xf numFmtId="0" fontId="0" fillId="4" borderId="0" xfId="0" applyFill="1" applyAlignment="1"/>
    <xf numFmtId="0" fontId="7" fillId="4" borderId="0" xfId="0" applyFont="1" applyFill="1" applyAlignment="1"/>
    <xf numFmtId="166" fontId="7" fillId="4" borderId="0" xfId="0" applyNumberFormat="1" applyFont="1" applyFill="1" applyAlignment="1"/>
    <xf numFmtId="0" fontId="8" fillId="0" borderId="0" xfId="0" applyFont="1" applyFill="1" applyAlignment="1"/>
    <xf numFmtId="0" fontId="6" fillId="4" borderId="0" xfId="0" applyFont="1" applyFill="1" applyBorder="1" applyAlignment="1"/>
    <xf numFmtId="166" fontId="6" fillId="4" borderId="0" xfId="0" applyNumberFormat="1" applyFont="1" applyFill="1" applyAlignment="1"/>
    <xf numFmtId="0" fontId="0" fillId="3" borderId="0" xfId="0" applyFill="1" applyAlignment="1"/>
    <xf numFmtId="3" fontId="0" fillId="3" borderId="0" xfId="0" applyNumberFormat="1" applyFill="1" applyAlignment="1"/>
    <xf numFmtId="3" fontId="7" fillId="4" borderId="0" xfId="0" applyNumberFormat="1" applyFont="1" applyFill="1" applyAlignment="1"/>
    <xf numFmtId="3" fontId="6" fillId="4" borderId="0" xfId="0" applyNumberFormat="1" applyFont="1" applyFill="1" applyBorder="1" applyAlignment="1"/>
    <xf numFmtId="171" fontId="0" fillId="0" borderId="0" xfId="0" applyNumberFormat="1" applyAlignment="1"/>
    <xf numFmtId="171" fontId="0" fillId="0" borderId="0" xfId="0" applyNumberFormat="1" applyAlignment="1">
      <alignment horizontal="right"/>
    </xf>
    <xf numFmtId="0" fontId="0" fillId="0" borderId="0" xfId="0" applyNumberFormat="1" applyAlignment="1" applyProtection="1">
      <protection locked="0"/>
    </xf>
    <xf numFmtId="15" fontId="10" fillId="0" borderId="0" xfId="0" applyNumberFormat="1" applyFont="1" applyAlignment="1" applyProtection="1">
      <protection locked="0"/>
    </xf>
    <xf numFmtId="0" fontId="10" fillId="0" borderId="0" xfId="0" applyFon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0" fontId="10" fillId="0" borderId="0" xfId="0" applyFont="1" applyAlignment="1"/>
    <xf numFmtId="166" fontId="10" fillId="0" borderId="0" xfId="0" applyNumberFormat="1" applyFont="1" applyAlignment="1"/>
    <xf numFmtId="9" fontId="10" fillId="0" borderId="0" xfId="0" applyNumberFormat="1" applyFont="1" applyAlignment="1"/>
    <xf numFmtId="3" fontId="10" fillId="0" borderId="0" xfId="0" applyNumberFormat="1" applyFont="1" applyAlignment="1"/>
    <xf numFmtId="10" fontId="0" fillId="0" borderId="0" xfId="0" applyNumberFormat="1" applyAlignment="1"/>
    <xf numFmtId="3" fontId="11" fillId="0" borderId="0" xfId="0" applyNumberFormat="1" applyFont="1" applyBorder="1" applyAlignment="1"/>
    <xf numFmtId="0" fontId="1" fillId="0" borderId="0" xfId="0" quotePrefix="1" applyFont="1" applyBorder="1" applyAlignment="1"/>
    <xf numFmtId="0" fontId="7" fillId="4" borderId="0" xfId="0" quotePrefix="1" applyFont="1" applyFill="1" applyAlignment="1"/>
    <xf numFmtId="166" fontId="10" fillId="0" borderId="0" xfId="0" applyNumberFormat="1" applyFont="1" applyAlignment="1" applyProtection="1">
      <protection locked="0"/>
    </xf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3" fontId="0" fillId="0" borderId="0" xfId="0" applyNumberFormat="1" applyBorder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6" fontId="0" fillId="0" borderId="0" xfId="0" applyNumberFormat="1" applyBorder="1" applyAlignment="1"/>
    <xf numFmtId="3" fontId="8" fillId="0" borderId="0" xfId="0" applyNumberFormat="1" applyFont="1" applyBorder="1" applyAlignment="1" applyProtection="1">
      <protection locked="0"/>
    </xf>
    <xf numFmtId="0" fontId="0" fillId="5" borderId="0" xfId="0" applyFill="1" applyAlignment="1"/>
    <xf numFmtId="166" fontId="0" fillId="5" borderId="0" xfId="0" applyNumberFormat="1" applyFill="1" applyAlignment="1"/>
    <xf numFmtId="166" fontId="10" fillId="0" borderId="0" xfId="0" applyNumberFormat="1" applyFont="1" applyFill="1" applyAlignment="1" applyProtection="1">
      <protection locked="0"/>
    </xf>
    <xf numFmtId="166" fontId="10" fillId="0" borderId="0" xfId="0" quotePrefix="1" applyNumberFormat="1" applyFont="1" applyAlignment="1" applyProtection="1">
      <protection locked="0"/>
    </xf>
    <xf numFmtId="0" fontId="0" fillId="0" borderId="0" xfId="0" applyAlignment="1">
      <alignment horizontal="left"/>
    </xf>
    <xf numFmtId="0" fontId="7" fillId="0" borderId="0" xfId="0" applyFont="1" applyFill="1" applyAlignment="1"/>
    <xf numFmtId="166" fontId="7" fillId="0" borderId="0" xfId="0" applyNumberFormat="1" applyFont="1" applyFill="1" applyAlignment="1"/>
    <xf numFmtId="0" fontId="11" fillId="0" borderId="0" xfId="0" quotePrefix="1" applyFont="1" applyBorder="1" applyAlignment="1">
      <alignment horizontal="left"/>
    </xf>
    <xf numFmtId="0" fontId="11" fillId="0" borderId="0" xfId="0" quotePrefix="1" applyFont="1" applyBorder="1" applyAlignment="1"/>
    <xf numFmtId="0" fontId="0" fillId="0" borderId="0" xfId="0" quotePrefix="1" applyAlignment="1" applyProtection="1">
      <protection locked="0"/>
    </xf>
    <xf numFmtId="3" fontId="10" fillId="0" borderId="0" xfId="0" quotePrefix="1" applyNumberFormat="1" applyFont="1" applyAlignment="1"/>
    <xf numFmtId="0" fontId="10" fillId="0" borderId="0" xfId="0" quotePrefix="1" applyFont="1" applyAlignment="1" applyProtection="1">
      <protection locked="0"/>
    </xf>
    <xf numFmtId="0" fontId="10" fillId="0" borderId="0" xfId="0" quotePrefix="1" applyFont="1" applyAlignment="1"/>
    <xf numFmtId="166" fontId="0" fillId="0" borderId="0" xfId="0" quotePrefix="1" applyNumberFormat="1" applyAlignment="1" applyProtection="1">
      <protection locked="0"/>
    </xf>
    <xf numFmtId="3" fontId="13" fillId="0" borderId="0" xfId="0" applyNumberFormat="1" applyFont="1" applyAlignment="1" applyProtection="1">
      <protection locked="0"/>
    </xf>
    <xf numFmtId="0" fontId="10" fillId="0" borderId="0" xfId="0" applyFont="1" applyBorder="1" applyAlignment="1"/>
    <xf numFmtId="3" fontId="10" fillId="0" borderId="0" xfId="0" applyNumberFormat="1" applyFont="1" applyBorder="1" applyAlignment="1"/>
    <xf numFmtId="0" fontId="8" fillId="0" borderId="0" xfId="0" applyFont="1" applyBorder="1" applyAlignment="1"/>
    <xf numFmtId="0" fontId="10" fillId="0" borderId="0" xfId="0" applyFont="1" applyAlignment="1">
      <alignment horizontal="right"/>
    </xf>
    <xf numFmtId="171" fontId="10" fillId="0" borderId="0" xfId="0" applyNumberFormat="1" applyFont="1" applyAlignment="1"/>
    <xf numFmtId="171" fontId="10" fillId="0" borderId="0" xfId="0" applyNumberFormat="1" applyFont="1" applyAlignment="1">
      <alignment horizontal="right"/>
    </xf>
    <xf numFmtId="3" fontId="13" fillId="0" borderId="0" xfId="0" applyNumberFormat="1" applyFont="1" applyBorder="1" applyAlignment="1"/>
    <xf numFmtId="3" fontId="13" fillId="0" borderId="0" xfId="0" applyNumberFormat="1" applyFont="1" applyAlignment="1"/>
    <xf numFmtId="3" fontId="10" fillId="0" borderId="0" xfId="0" applyNumberFormat="1" applyFont="1" applyBorder="1" applyAlignment="1" applyProtection="1">
      <protection locked="0"/>
    </xf>
    <xf numFmtId="3" fontId="13" fillId="0" borderId="0" xfId="0" applyNumberFormat="1" applyFont="1" applyBorder="1" applyAlignment="1" applyProtection="1">
      <protection locked="0"/>
    </xf>
    <xf numFmtId="171" fontId="0" fillId="0" borderId="0" xfId="0" applyNumberFormat="1" applyBorder="1" applyAlignment="1"/>
    <xf numFmtId="10" fontId="10" fillId="0" borderId="0" xfId="0" applyNumberFormat="1" applyFont="1" applyAlignment="1"/>
    <xf numFmtId="164" fontId="10" fillId="0" borderId="0" xfId="0" applyNumberFormat="1" applyFont="1" applyAlignment="1"/>
    <xf numFmtId="0" fontId="13" fillId="0" borderId="0" xfId="0" applyFont="1" applyAlignment="1"/>
    <xf numFmtId="3" fontId="10" fillId="0" borderId="0" xfId="0" applyNumberFormat="1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/>
    <xf numFmtId="0" fontId="0" fillId="0" borderId="0" xfId="0" applyFill="1" applyAlignment="1" applyProtection="1">
      <protection locked="0"/>
    </xf>
    <xf numFmtId="166" fontId="0" fillId="0" borderId="0" xfId="0" applyNumberFormat="1" applyFill="1" applyAlignment="1" applyProtection="1">
      <protection locked="0"/>
    </xf>
    <xf numFmtId="0" fontId="9" fillId="0" borderId="0" xfId="0" quotePrefix="1" applyFont="1" applyAlignment="1" applyProtection="1">
      <protection locked="0"/>
    </xf>
    <xf numFmtId="166" fontId="9" fillId="0" borderId="0" xfId="0" quotePrefix="1" applyNumberFormat="1" applyFont="1" applyAlignment="1" applyProtection="1">
      <protection locked="0"/>
    </xf>
    <xf numFmtId="3" fontId="9" fillId="0" borderId="0" xfId="0" applyNumberFormat="1" applyFont="1" applyAlignment="1" applyProtection="1">
      <protection locked="0"/>
    </xf>
    <xf numFmtId="165" fontId="0" fillId="0" borderId="0" xfId="0" applyNumberFormat="1" applyAlignment="1" applyProtection="1">
      <protection locked="0"/>
    </xf>
    <xf numFmtId="3" fontId="3" fillId="0" borderId="0" xfId="0" applyNumberFormat="1" applyFont="1" applyBorder="1" applyAlignment="1" applyProtection="1">
      <protection locked="0"/>
    </xf>
    <xf numFmtId="0" fontId="9" fillId="0" borderId="0" xfId="0" applyFont="1" applyFill="1" applyAlignment="1"/>
    <xf numFmtId="0" fontId="14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Alignment="1" applyProtection="1">
      <protection locked="0"/>
    </xf>
    <xf numFmtId="171" fontId="13" fillId="0" borderId="0" xfId="0" applyNumberFormat="1" applyFont="1" applyAlignment="1"/>
    <xf numFmtId="0" fontId="13" fillId="0" borderId="0" xfId="0" applyFont="1" applyAlignment="1">
      <alignment horizontal="right"/>
    </xf>
    <xf numFmtId="171" fontId="13" fillId="0" borderId="0" xfId="0" applyNumberFormat="1" applyFont="1" applyAlignment="1">
      <alignment horizontal="right"/>
    </xf>
    <xf numFmtId="3" fontId="14" fillId="0" borderId="0" xfId="0" applyNumberFormat="1" applyFont="1" applyBorder="1" applyAlignment="1" applyProtection="1">
      <protection locked="0"/>
    </xf>
    <xf numFmtId="3" fontId="15" fillId="0" borderId="0" xfId="0" applyNumberFormat="1" applyFont="1" applyAlignment="1"/>
    <xf numFmtId="3" fontId="15" fillId="0" borderId="0" xfId="0" applyNumberFormat="1" applyFont="1" applyAlignment="1" applyProtection="1">
      <protection locked="0"/>
    </xf>
    <xf numFmtId="0" fontId="16" fillId="0" borderId="0" xfId="0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166" fontId="16" fillId="0" borderId="0" xfId="0" applyNumberFormat="1" applyFont="1" applyAlignment="1" applyProtection="1">
      <protection locked="0"/>
    </xf>
    <xf numFmtId="166" fontId="16" fillId="0" borderId="0" xfId="0" applyNumberFormat="1" applyFont="1" applyAlignment="1"/>
    <xf numFmtId="0" fontId="16" fillId="0" borderId="0" xfId="0" applyFont="1" applyAlignment="1"/>
    <xf numFmtId="166" fontId="16" fillId="0" borderId="0" xfId="0" applyNumberFormat="1" applyFont="1" applyFill="1" applyAlignment="1" applyProtection="1">
      <protection locked="0"/>
    </xf>
    <xf numFmtId="166" fontId="16" fillId="0" borderId="0" xfId="0" quotePrefix="1" applyNumberFormat="1" applyFont="1" applyAlignment="1" applyProtection="1">
      <protection locked="0"/>
    </xf>
    <xf numFmtId="166" fontId="9" fillId="0" borderId="0" xfId="0" applyNumberFormat="1" applyFont="1" applyAlignment="1"/>
    <xf numFmtId="167" fontId="0" fillId="4" borderId="0" xfId="1" applyFont="1" applyFill="1" applyAlignment="1">
      <alignment horizontal="centerContinuous"/>
    </xf>
    <xf numFmtId="167" fontId="0" fillId="0" borderId="0" xfId="1" quotePrefix="1" applyFont="1" applyAlignment="1" applyProtection="1">
      <alignment horizontal="right"/>
      <protection locked="0"/>
    </xf>
    <xf numFmtId="167" fontId="0" fillId="0" borderId="0" xfId="1" applyFont="1" applyAlignment="1" applyProtection="1">
      <protection locked="0"/>
    </xf>
    <xf numFmtId="167" fontId="9" fillId="0" borderId="0" xfId="1" quotePrefix="1" applyFont="1" applyAlignment="1" applyProtection="1">
      <alignment horizontal="right"/>
      <protection locked="0"/>
    </xf>
    <xf numFmtId="167" fontId="10" fillId="0" borderId="0" xfId="1" applyFont="1" applyAlignment="1">
      <alignment horizontal="right"/>
    </xf>
    <xf numFmtId="167" fontId="0" fillId="4" borderId="0" xfId="1" applyFont="1" applyFill="1" applyAlignment="1"/>
    <xf numFmtId="167" fontId="0" fillId="0" borderId="0" xfId="1" applyFont="1" applyAlignment="1">
      <alignment horizontal="right"/>
    </xf>
    <xf numFmtId="167" fontId="0" fillId="0" borderId="0" xfId="1" applyFont="1" applyAlignment="1"/>
    <xf numFmtId="167" fontId="10" fillId="0" borderId="0" xfId="1" applyFont="1" applyAlignment="1"/>
    <xf numFmtId="167" fontId="0" fillId="3" borderId="0" xfId="1" applyFont="1" applyFill="1" applyAlignment="1">
      <alignment horizontal="centerContinuous"/>
    </xf>
    <xf numFmtId="167" fontId="0" fillId="0" borderId="0" xfId="1" applyFont="1" applyBorder="1" applyAlignment="1" applyProtection="1">
      <protection locked="0"/>
    </xf>
    <xf numFmtId="167" fontId="7" fillId="4" borderId="0" xfId="1" applyFont="1" applyFill="1" applyAlignment="1"/>
    <xf numFmtId="167" fontId="7" fillId="0" borderId="0" xfId="1" applyFont="1" applyFill="1" applyAlignment="1"/>
    <xf numFmtId="167" fontId="0" fillId="0" borderId="0" xfId="1" applyFont="1" applyFill="1" applyAlignment="1" applyProtection="1">
      <protection locked="0"/>
    </xf>
    <xf numFmtId="167" fontId="0" fillId="5" borderId="0" xfId="1" applyFont="1" applyFill="1" applyAlignment="1"/>
    <xf numFmtId="167" fontId="0" fillId="0" borderId="0" xfId="1" applyFont="1" applyFill="1" applyAlignment="1"/>
    <xf numFmtId="167" fontId="6" fillId="4" borderId="0" xfId="1" applyFont="1" applyFill="1" applyAlignment="1"/>
    <xf numFmtId="167" fontId="0" fillId="3" borderId="0" xfId="1" applyFont="1" applyFill="1" applyAlignment="1"/>
    <xf numFmtId="167" fontId="13" fillId="0" borderId="0" xfId="1" applyFont="1" applyAlignment="1">
      <alignment horizontal="right"/>
    </xf>
    <xf numFmtId="167" fontId="8" fillId="0" borderId="0" xfId="1" applyFont="1" applyAlignment="1" applyProtection="1">
      <protection locked="0"/>
    </xf>
    <xf numFmtId="167" fontId="17" fillId="0" borderId="0" xfId="1" applyFont="1" applyAlignment="1" applyProtection="1">
      <protection locked="0"/>
    </xf>
    <xf numFmtId="167" fontId="16" fillId="0" borderId="0" xfId="1" applyFont="1" applyAlignment="1" applyProtection="1">
      <protection locked="0"/>
    </xf>
    <xf numFmtId="0" fontId="9" fillId="0" borderId="0" xfId="0" applyFont="1" applyFill="1" applyAlignment="1" applyProtection="1">
      <protection locked="0"/>
    </xf>
    <xf numFmtId="167" fontId="0" fillId="0" borderId="0" xfId="1" applyFont="1" applyFill="1" applyAlignment="1">
      <alignment horizontal="right"/>
    </xf>
    <xf numFmtId="167" fontId="3" fillId="0" borderId="0" xfId="1" applyFont="1" applyAlignment="1" applyProtection="1">
      <protection locked="0"/>
    </xf>
    <xf numFmtId="0" fontId="9" fillId="6" borderId="1" xfId="0" applyFont="1" applyFill="1" applyBorder="1" applyAlignment="1"/>
    <xf numFmtId="167" fontId="0" fillId="6" borderId="2" xfId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showGridLines="0" tabSelected="1" zoomScaleSheetLayoutView="100" workbookViewId="0">
      <selection activeCell="A5" sqref="A5"/>
    </sheetView>
  </sheetViews>
  <sheetFormatPr baseColWidth="10" defaultColWidth="8.83203125" defaultRowHeight="12" x14ac:dyDescent="0"/>
  <cols>
    <col min="1" max="1" width="4.5" customWidth="1"/>
    <col min="2" max="2" width="3.6640625" customWidth="1"/>
    <col min="3" max="4" width="13.6640625" customWidth="1"/>
    <col min="5" max="5" width="8.83203125" customWidth="1"/>
    <col min="6" max="6" width="13.5" customWidth="1"/>
    <col min="7" max="7" width="12.83203125" customWidth="1"/>
    <col min="8" max="8" width="5.33203125" customWidth="1"/>
    <col min="9" max="9" width="18.6640625" customWidth="1"/>
    <col min="10" max="10" width="17.5" customWidth="1"/>
    <col min="11" max="11" width="15.33203125" style="127" customWidth="1"/>
  </cols>
  <sheetData>
    <row r="1" spans="1:11" ht="15">
      <c r="A1" s="26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120"/>
    </row>
    <row r="3" spans="1:11">
      <c r="A3" t="s">
        <v>0</v>
      </c>
      <c r="D3" s="1" t="s">
        <v>241</v>
      </c>
      <c r="E3" s="1"/>
      <c r="F3" s="1"/>
      <c r="G3" s="1"/>
      <c r="H3" s="1"/>
      <c r="I3" s="1"/>
      <c r="J3" t="s">
        <v>1</v>
      </c>
      <c r="K3" s="121" t="s">
        <v>130</v>
      </c>
    </row>
    <row r="4" spans="1:11">
      <c r="A4" t="s">
        <v>2</v>
      </c>
      <c r="D4" s="94" t="s">
        <v>242</v>
      </c>
      <c r="E4" s="1"/>
      <c r="F4" s="1"/>
      <c r="G4" s="1"/>
      <c r="H4" s="1"/>
      <c r="I4" s="1"/>
      <c r="J4" t="s">
        <v>3</v>
      </c>
      <c r="K4" s="122">
        <v>350</v>
      </c>
    </row>
    <row r="5" spans="1:11">
      <c r="A5" t="s">
        <v>4</v>
      </c>
      <c r="D5" s="93" t="s">
        <v>255</v>
      </c>
      <c r="J5" t="s">
        <v>5</v>
      </c>
      <c r="K5" s="123" t="s">
        <v>312</v>
      </c>
    </row>
    <row r="6" spans="1:11">
      <c r="D6" s="102"/>
      <c r="E6" s="18"/>
      <c r="F6" s="18"/>
      <c r="G6" s="18"/>
      <c r="H6" s="18"/>
      <c r="I6" s="18"/>
      <c r="J6" t="s">
        <v>6</v>
      </c>
      <c r="K6" s="124">
        <v>21</v>
      </c>
    </row>
    <row r="7" spans="1:11" ht="8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125"/>
    </row>
    <row r="9" spans="1:11">
      <c r="A9" s="11" t="s">
        <v>7</v>
      </c>
      <c r="F9" s="16" t="s">
        <v>8</v>
      </c>
      <c r="G9" s="16" t="s">
        <v>9</v>
      </c>
      <c r="H9" s="16"/>
      <c r="I9" s="16" t="s">
        <v>10</v>
      </c>
      <c r="J9" s="16"/>
      <c r="K9" s="126" t="s">
        <v>11</v>
      </c>
    </row>
    <row r="10" spans="1:11">
      <c r="A10" t="s">
        <v>12</v>
      </c>
      <c r="B10" t="str">
        <f>C68</f>
        <v>Registration fees</v>
      </c>
      <c r="E10" s="2"/>
      <c r="F10" s="3">
        <f>I81</f>
        <v>0</v>
      </c>
      <c r="G10" s="3">
        <f>(J81)</f>
        <v>44905</v>
      </c>
      <c r="I10" s="3">
        <f>(I81+J81)</f>
        <v>44905</v>
      </c>
      <c r="K10" s="127">
        <f>K81</f>
        <v>51431</v>
      </c>
    </row>
    <row r="11" spans="1:11">
      <c r="A11" t="s">
        <v>13</v>
      </c>
      <c r="B11" t="str">
        <f>C93</f>
        <v>Exhibitors - Advertisers</v>
      </c>
      <c r="E11" s="4"/>
      <c r="F11" s="3">
        <f>I114</f>
        <v>4325</v>
      </c>
      <c r="G11" s="3">
        <f>J114</f>
        <v>0</v>
      </c>
      <c r="I11" s="3">
        <f>(F11+G11)</f>
        <v>4325</v>
      </c>
      <c r="K11" s="127">
        <f>K114</f>
        <v>2725</v>
      </c>
    </row>
    <row r="12" spans="1:11">
      <c r="A12" t="s">
        <v>14</v>
      </c>
      <c r="B12" t="str">
        <f>C115</f>
        <v>Sponsor Support</v>
      </c>
      <c r="E12" s="4"/>
      <c r="F12" s="3">
        <f>I141</f>
        <v>26225</v>
      </c>
      <c r="G12" s="3">
        <f>J141</f>
        <v>0</v>
      </c>
      <c r="I12" s="3">
        <f>(F12+G12)</f>
        <v>26225</v>
      </c>
      <c r="K12" s="127">
        <f>K141</f>
        <v>22925</v>
      </c>
    </row>
    <row r="13" spans="1:11">
      <c r="A13" s="66">
        <v>4</v>
      </c>
      <c r="B13" s="44" t="s">
        <v>118</v>
      </c>
      <c r="E13" s="4"/>
      <c r="F13" s="45">
        <f>+I146</f>
        <v>0</v>
      </c>
      <c r="G13" s="3">
        <f>+J146</f>
        <v>0</v>
      </c>
      <c r="I13" s="3">
        <f>(F13+G13)</f>
        <v>0</v>
      </c>
      <c r="K13" s="127">
        <f>K146</f>
        <v>-7798</v>
      </c>
    </row>
    <row r="14" spans="1:11">
      <c r="B14" t="s">
        <v>15</v>
      </c>
      <c r="F14" s="3">
        <f>SUM(F10:F13)</f>
        <v>30550</v>
      </c>
      <c r="G14" s="3">
        <f>SUM(G10:G13)</f>
        <v>44905</v>
      </c>
      <c r="I14" s="3">
        <f>(F14+G14)</f>
        <v>75455</v>
      </c>
      <c r="K14" s="127">
        <f>SUM(K10:K13)</f>
        <v>69283</v>
      </c>
    </row>
    <row r="16" spans="1:11" ht="8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125"/>
    </row>
    <row r="18" spans="1:11">
      <c r="A18" s="11" t="s">
        <v>16</v>
      </c>
      <c r="E18" s="4"/>
      <c r="F18" s="17" t="s">
        <v>8</v>
      </c>
      <c r="G18" s="16" t="s">
        <v>9</v>
      </c>
      <c r="H18" s="16"/>
      <c r="I18" s="16" t="s">
        <v>10</v>
      </c>
      <c r="J18" s="16"/>
      <c r="K18" s="126" t="s">
        <v>11</v>
      </c>
    </row>
    <row r="19" spans="1:11">
      <c r="A19" t="s">
        <v>12</v>
      </c>
      <c r="B19" t="str">
        <f>C157</f>
        <v>Food service</v>
      </c>
      <c r="F19" s="3">
        <f>I198</f>
        <v>0</v>
      </c>
      <c r="G19" s="3">
        <f>J198</f>
        <v>30592.2</v>
      </c>
      <c r="I19" s="3">
        <f t="shared" ref="I19:I43" si="0">(F19+G19)</f>
        <v>30592.2</v>
      </c>
      <c r="J19" s="5"/>
      <c r="K19" s="127">
        <f>K198</f>
        <v>32267.31</v>
      </c>
    </row>
    <row r="20" spans="1:11">
      <c r="A20" t="s">
        <v>13</v>
      </c>
      <c r="B20" t="str">
        <f>C200</f>
        <v>Housing</v>
      </c>
      <c r="F20" s="3">
        <f>I213</f>
        <v>1990</v>
      </c>
      <c r="G20" s="3">
        <f>J213</f>
        <v>0</v>
      </c>
      <c r="I20" s="3">
        <f t="shared" si="0"/>
        <v>1990</v>
      </c>
      <c r="J20" s="5"/>
      <c r="K20" s="127">
        <f>K213</f>
        <v>2441.6</v>
      </c>
    </row>
    <row r="21" spans="1:11">
      <c r="A21" t="s">
        <v>14</v>
      </c>
      <c r="B21" t="str">
        <f>C215</f>
        <v>Meeting Rooms</v>
      </c>
      <c r="F21" s="3">
        <f>I224</f>
        <v>950</v>
      </c>
      <c r="G21" s="3">
        <f>J224</f>
        <v>0</v>
      </c>
      <c r="I21" s="3">
        <f t="shared" si="0"/>
        <v>950</v>
      </c>
      <c r="J21" s="5"/>
      <c r="K21" s="127">
        <f>K224</f>
        <v>650</v>
      </c>
    </row>
    <row r="22" spans="1:11">
      <c r="A22" t="s">
        <v>17</v>
      </c>
      <c r="B22" t="str">
        <f>C226</f>
        <v xml:space="preserve">Audiovisual </v>
      </c>
      <c r="F22" s="3">
        <f>I248</f>
        <v>1685</v>
      </c>
      <c r="G22" s="3">
        <f>J248</f>
        <v>0</v>
      </c>
      <c r="I22" s="3">
        <f t="shared" si="0"/>
        <v>1685</v>
      </c>
      <c r="J22" s="5"/>
      <c r="K22" s="127">
        <f>K248</f>
        <v>1825</v>
      </c>
    </row>
    <row r="23" spans="1:11">
      <c r="A23" t="s">
        <v>18</v>
      </c>
      <c r="B23" t="str">
        <f>C250</f>
        <v>Transportation</v>
      </c>
      <c r="F23" s="3">
        <f>I265</f>
        <v>3080.78</v>
      </c>
      <c r="G23" s="3">
        <f>J265</f>
        <v>0</v>
      </c>
      <c r="I23" s="3">
        <f t="shared" si="0"/>
        <v>3080.78</v>
      </c>
      <c r="J23" s="5"/>
      <c r="K23" s="127">
        <f>K265</f>
        <v>3333.54</v>
      </c>
    </row>
    <row r="24" spans="1:11">
      <c r="A24" t="s">
        <v>19</v>
      </c>
      <c r="B24" t="str">
        <f>C267</f>
        <v>Labor</v>
      </c>
      <c r="F24" s="3">
        <f>I285</f>
        <v>5136</v>
      </c>
      <c r="G24" s="3">
        <f>J285</f>
        <v>700</v>
      </c>
      <c r="I24" s="3">
        <f t="shared" si="0"/>
        <v>5836</v>
      </c>
      <c r="J24" s="5"/>
      <c r="K24" s="127">
        <f>K285</f>
        <v>6238.58</v>
      </c>
    </row>
    <row r="25" spans="1:11">
      <c r="A25" t="s">
        <v>20</v>
      </c>
      <c r="B25" t="str">
        <f>C289</f>
        <v>Honoraria</v>
      </c>
      <c r="F25" s="3">
        <f>I293</f>
        <v>0</v>
      </c>
      <c r="G25" s="3">
        <f>J293</f>
        <v>0</v>
      </c>
      <c r="I25" s="3">
        <f t="shared" si="0"/>
        <v>0</v>
      </c>
      <c r="J25" s="5"/>
      <c r="K25" s="127">
        <f>K293</f>
        <v>0</v>
      </c>
    </row>
    <row r="26" spans="1:11">
      <c r="A26" t="s">
        <v>21</v>
      </c>
      <c r="B26" t="str">
        <f>C295</f>
        <v>Recreation</v>
      </c>
      <c r="F26" s="3">
        <f>I300</f>
        <v>0</v>
      </c>
      <c r="G26" s="3">
        <f>J300</f>
        <v>0</v>
      </c>
      <c r="I26" s="3">
        <f t="shared" si="0"/>
        <v>0</v>
      </c>
      <c r="J26" s="5"/>
      <c r="K26" s="127">
        <f>K300</f>
        <v>0</v>
      </c>
    </row>
    <row r="27" spans="1:11">
      <c r="A27" t="s">
        <v>22</v>
      </c>
      <c r="B27" t="str">
        <f>C302</f>
        <v>Printing</v>
      </c>
      <c r="F27" s="3">
        <f>I306</f>
        <v>0</v>
      </c>
      <c r="G27" s="3">
        <f>J306</f>
        <v>0</v>
      </c>
      <c r="I27" s="3">
        <f t="shared" si="0"/>
        <v>0</v>
      </c>
      <c r="J27" s="5"/>
      <c r="K27" s="127">
        <f>K306</f>
        <v>0</v>
      </c>
    </row>
    <row r="28" spans="1:11">
      <c r="A28" t="s">
        <v>23</v>
      </c>
      <c r="B28" t="str">
        <f>C309</f>
        <v>Duplicating</v>
      </c>
      <c r="F28" s="3">
        <f>I317</f>
        <v>2965.44</v>
      </c>
      <c r="G28" s="3">
        <f>J317</f>
        <v>0</v>
      </c>
      <c r="I28" s="3">
        <f t="shared" si="0"/>
        <v>2965.44</v>
      </c>
      <c r="J28" s="5"/>
      <c r="K28" s="127">
        <f>K317</f>
        <v>2980.36</v>
      </c>
    </row>
    <row r="29" spans="1:11">
      <c r="A29" t="s">
        <v>24</v>
      </c>
      <c r="B29" t="str">
        <f>C321</f>
        <v>Postage</v>
      </c>
      <c r="F29" s="3">
        <f>I326</f>
        <v>0</v>
      </c>
      <c r="G29" s="3">
        <f>J326</f>
        <v>0</v>
      </c>
      <c r="I29" s="3">
        <f t="shared" si="0"/>
        <v>0</v>
      </c>
      <c r="J29" s="5"/>
      <c r="K29" s="127">
        <f>K326</f>
        <v>2.2999999999999998</v>
      </c>
    </row>
    <row r="30" spans="1:11">
      <c r="A30" t="s">
        <v>25</v>
      </c>
      <c r="B30" t="str">
        <f>C329</f>
        <v>Telephone</v>
      </c>
      <c r="F30" s="3">
        <f>I334</f>
        <v>0</v>
      </c>
      <c r="G30" s="3">
        <f>J334</f>
        <v>0</v>
      </c>
      <c r="I30" s="3">
        <f t="shared" si="0"/>
        <v>0</v>
      </c>
      <c r="J30" s="5"/>
      <c r="K30" s="127">
        <f>K334</f>
        <v>0</v>
      </c>
    </row>
    <row r="31" spans="1:11">
      <c r="A31" t="s">
        <v>26</v>
      </c>
      <c r="B31" t="str">
        <f>C338</f>
        <v>Supplies</v>
      </c>
      <c r="F31" s="3">
        <f>I345</f>
        <v>540</v>
      </c>
      <c r="G31" s="3">
        <f>J345</f>
        <v>0</v>
      </c>
      <c r="I31" s="3">
        <f t="shared" si="0"/>
        <v>540</v>
      </c>
      <c r="J31" s="5"/>
      <c r="K31" s="127">
        <f>K345</f>
        <v>1156</v>
      </c>
    </row>
    <row r="32" spans="1:11">
      <c r="A32" t="s">
        <v>27</v>
      </c>
      <c r="B32" t="str">
        <f>C347</f>
        <v>Poster Boards</v>
      </c>
      <c r="F32" s="3">
        <f>I353</f>
        <v>378</v>
      </c>
      <c r="G32" s="3">
        <f>J353</f>
        <v>0</v>
      </c>
      <c r="I32" s="3">
        <f t="shared" si="0"/>
        <v>378</v>
      </c>
      <c r="J32" s="5"/>
      <c r="K32" s="127">
        <f>K353</f>
        <v>80</v>
      </c>
    </row>
    <row r="33" spans="1:11">
      <c r="A33" t="s">
        <v>28</v>
      </c>
      <c r="B33" t="str">
        <f>C357</f>
        <v>Name badges</v>
      </c>
      <c r="F33" s="3">
        <f>I361</f>
        <v>0</v>
      </c>
      <c r="G33" s="3">
        <f>J361</f>
        <v>0</v>
      </c>
      <c r="I33" s="3">
        <f t="shared" si="0"/>
        <v>0</v>
      </c>
      <c r="J33" s="5"/>
      <c r="K33" s="127">
        <f>K361</f>
        <v>0</v>
      </c>
    </row>
    <row r="34" spans="1:11">
      <c r="A34" t="s">
        <v>29</v>
      </c>
      <c r="B34" t="str">
        <f>C365</f>
        <v>Conference Folders</v>
      </c>
      <c r="F34" s="3">
        <f>I372</f>
        <v>509.98</v>
      </c>
      <c r="G34" s="3">
        <f>J372</f>
        <v>0</v>
      </c>
      <c r="I34" s="3">
        <f t="shared" si="0"/>
        <v>509.98</v>
      </c>
      <c r="J34" s="5"/>
      <c r="K34" s="127">
        <f>K372</f>
        <v>509.98</v>
      </c>
    </row>
    <row r="35" spans="1:11">
      <c r="A35" t="s">
        <v>30</v>
      </c>
      <c r="B35" t="str">
        <f>C376</f>
        <v>Signage</v>
      </c>
      <c r="F35" s="3">
        <f>I382</f>
        <v>50</v>
      </c>
      <c r="G35" s="3">
        <f>J382</f>
        <v>0</v>
      </c>
      <c r="I35" s="3">
        <f t="shared" si="0"/>
        <v>50</v>
      </c>
      <c r="J35" s="5"/>
      <c r="K35" s="127">
        <f>K382</f>
        <v>0</v>
      </c>
    </row>
    <row r="36" spans="1:11">
      <c r="A36" t="s">
        <v>31</v>
      </c>
      <c r="B36" t="str">
        <f>C386</f>
        <v>Entertainment</v>
      </c>
      <c r="F36" s="3">
        <f>I394</f>
        <v>997.68000000000006</v>
      </c>
      <c r="G36" s="3">
        <f>J394</f>
        <v>0</v>
      </c>
      <c r="I36" s="3">
        <f t="shared" si="0"/>
        <v>997.68000000000006</v>
      </c>
      <c r="J36" s="5"/>
      <c r="K36" s="127">
        <f>K394</f>
        <v>417.68</v>
      </c>
    </row>
    <row r="37" spans="1:11">
      <c r="A37" t="s">
        <v>32</v>
      </c>
      <c r="B37" t="str">
        <f>C398</f>
        <v>Registration Services</v>
      </c>
      <c r="F37" s="3">
        <f>I410</f>
        <v>0</v>
      </c>
      <c r="G37" s="3">
        <f>J410</f>
        <v>5288.3625000000002</v>
      </c>
      <c r="I37" s="3">
        <f t="shared" si="0"/>
        <v>5288.3625000000002</v>
      </c>
      <c r="J37" s="5"/>
      <c r="K37" s="127">
        <f>K410</f>
        <v>5985.35</v>
      </c>
    </row>
    <row r="38" spans="1:11">
      <c r="A38" t="s">
        <v>33</v>
      </c>
      <c r="B38" t="str">
        <f>C414</f>
        <v>Misc.</v>
      </c>
      <c r="F38" s="3">
        <f>I426</f>
        <v>0</v>
      </c>
      <c r="G38" s="3">
        <f>J426</f>
        <v>7240</v>
      </c>
      <c r="I38" s="3">
        <f t="shared" si="0"/>
        <v>7240</v>
      </c>
      <c r="J38" s="5"/>
      <c r="K38" s="127">
        <f>K426</f>
        <v>0</v>
      </c>
    </row>
    <row r="39" spans="1:11">
      <c r="A39" t="s">
        <v>34</v>
      </c>
      <c r="B39" t="str">
        <f>C430</f>
        <v>Contingency</v>
      </c>
      <c r="F39" s="3">
        <f>I435</f>
        <v>914.14400000000012</v>
      </c>
      <c r="G39" s="3">
        <f>J435</f>
        <v>2191.0281250000003</v>
      </c>
      <c r="I39" s="3">
        <f t="shared" si="0"/>
        <v>3105.1721250000005</v>
      </c>
      <c r="J39" s="5"/>
      <c r="K39" s="127">
        <f>K435</f>
        <v>0</v>
      </c>
    </row>
    <row r="40" spans="1:11">
      <c r="A40" t="s">
        <v>35</v>
      </c>
      <c r="B40" t="str">
        <f>C439</f>
        <v>University admin. charge</v>
      </c>
      <c r="F40" s="3">
        <f>I449</f>
        <v>817.10454000000016</v>
      </c>
      <c r="G40" s="3">
        <f>J449</f>
        <v>614.62956187500015</v>
      </c>
      <c r="I40" s="3">
        <f t="shared" si="0"/>
        <v>1431.7341018750003</v>
      </c>
      <c r="J40" s="5"/>
      <c r="K40" s="127">
        <f>K449</f>
        <v>1816.58</v>
      </c>
    </row>
    <row r="41" spans="1:11">
      <c r="A41" t="s">
        <v>36</v>
      </c>
      <c r="B41" t="str">
        <f>C453</f>
        <v>Hotel/Motel tax</v>
      </c>
      <c r="F41" s="3">
        <f>I459</f>
        <v>99.5</v>
      </c>
      <c r="G41" s="3">
        <f>J459</f>
        <v>0</v>
      </c>
      <c r="I41" s="3">
        <f t="shared" si="0"/>
        <v>99.5</v>
      </c>
      <c r="J41" s="5"/>
      <c r="K41" s="127">
        <f>K459</f>
        <v>0</v>
      </c>
    </row>
    <row r="42" spans="1:11">
      <c r="A42" t="s">
        <v>37</v>
      </c>
      <c r="B42" t="str">
        <f>C463</f>
        <v>State sales tax</v>
      </c>
      <c r="F42" s="3">
        <f>I469</f>
        <v>139.30000000000001</v>
      </c>
      <c r="G42" s="3">
        <f>J469</f>
        <v>2141.4540000000002</v>
      </c>
      <c r="I42" s="3">
        <f t="shared" si="0"/>
        <v>2280.7540000000004</v>
      </c>
      <c r="J42" s="5"/>
      <c r="K42" s="127">
        <f>K469</f>
        <v>0</v>
      </c>
    </row>
    <row r="43" spans="1:11">
      <c r="A43" t="s">
        <v>38</v>
      </c>
      <c r="B43" t="str">
        <f>C473</f>
        <v>Conference management fee</v>
      </c>
      <c r="F43" s="3">
        <f>I478</f>
        <v>4420</v>
      </c>
      <c r="G43" s="3">
        <f>J478</f>
        <v>0</v>
      </c>
      <c r="I43" s="3">
        <f t="shared" si="0"/>
        <v>4420</v>
      </c>
      <c r="J43" s="5"/>
      <c r="K43" s="127">
        <f>K478</f>
        <v>4420</v>
      </c>
    </row>
    <row r="44" spans="1:11">
      <c r="B44" t="s">
        <v>39</v>
      </c>
      <c r="F44" s="3">
        <f>SUM(F19:F43)</f>
        <v>24672.928540000001</v>
      </c>
      <c r="G44" s="3">
        <f>SUM(G19:G43)</f>
        <v>48767.674186874996</v>
      </c>
      <c r="I44" s="3">
        <f>(F44+G44)</f>
        <v>73440.602726874989</v>
      </c>
      <c r="J44" s="3"/>
      <c r="K44" s="127">
        <f>SUM(K19:K43)</f>
        <v>64124.280000000013</v>
      </c>
    </row>
    <row r="45" spans="1:11">
      <c r="B45" t="s">
        <v>40</v>
      </c>
      <c r="F45" s="7">
        <f>F44/K4</f>
        <v>70.494081542857145</v>
      </c>
      <c r="G45" s="7">
        <f>G44/K4</f>
        <v>139.33621196249999</v>
      </c>
      <c r="H45" s="7"/>
      <c r="I45" s="7"/>
      <c r="J45" s="7"/>
    </row>
    <row r="46" spans="1:11" ht="8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125"/>
    </row>
    <row r="48" spans="1:11" ht="13" thickBot="1">
      <c r="A48" s="11" t="s">
        <v>41</v>
      </c>
      <c r="H48" s="27"/>
    </row>
    <row r="49" spans="1:11" ht="13" thickBot="1">
      <c r="A49" t="s">
        <v>15</v>
      </c>
      <c r="F49" s="7">
        <f>F14+G14</f>
        <v>75455</v>
      </c>
      <c r="J49" s="145" t="s">
        <v>332</v>
      </c>
      <c r="K49" s="146">
        <f>K14-K44</f>
        <v>5158.7199999999866</v>
      </c>
    </row>
    <row r="50" spans="1:11">
      <c r="A50" t="s">
        <v>39</v>
      </c>
      <c r="F50" s="7">
        <f>I44</f>
        <v>73440.602726874989</v>
      </c>
    </row>
    <row r="51" spans="1:11" s="44" customFormat="1">
      <c r="A51" s="44" t="s">
        <v>42</v>
      </c>
      <c r="F51" s="89">
        <f>F49-F50</f>
        <v>2014.3972731250105</v>
      </c>
      <c r="K51" s="128"/>
    </row>
    <row r="52" spans="1:11" s="44" customFormat="1">
      <c r="A52" s="44" t="s">
        <v>105</v>
      </c>
      <c r="F52" s="89">
        <f>I44/+K4</f>
        <v>209.8302935053571</v>
      </c>
      <c r="H52" s="47"/>
      <c r="K52" s="128"/>
    </row>
    <row r="53" spans="1:11">
      <c r="F53" s="15"/>
      <c r="H53" s="47"/>
    </row>
    <row r="55" spans="1:11" ht="8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125"/>
    </row>
    <row r="56" spans="1:11">
      <c r="A56" s="44" t="s">
        <v>106</v>
      </c>
    </row>
    <row r="57" spans="1:11">
      <c r="A57" s="46" t="s">
        <v>107</v>
      </c>
      <c r="C57" s="45"/>
      <c r="D57" s="44"/>
      <c r="E57" s="41"/>
      <c r="I57" s="94" t="s">
        <v>315</v>
      </c>
      <c r="J57" s="42"/>
    </row>
    <row r="58" spans="1:11">
      <c r="A58" s="44" t="s">
        <v>108</v>
      </c>
    </row>
    <row r="60" spans="1:11" ht="15">
      <c r="A60" s="22" t="s">
        <v>94</v>
      </c>
      <c r="B60" s="23"/>
      <c r="C60" s="24"/>
      <c r="D60" s="23"/>
      <c r="E60" s="23"/>
      <c r="F60" s="23"/>
      <c r="G60" s="23"/>
      <c r="H60" s="23"/>
      <c r="I60" s="23"/>
      <c r="J60" s="23"/>
      <c r="K60" s="129"/>
    </row>
    <row r="61" spans="1:11">
      <c r="C61" s="4"/>
    </row>
    <row r="62" spans="1:11">
      <c r="A62" t="s">
        <v>0</v>
      </c>
      <c r="C62" s="4"/>
      <c r="D62" s="1" t="str">
        <f>D3</f>
        <v>New Ways of Analyzing Variation #48-12</v>
      </c>
      <c r="E62" s="1"/>
      <c r="F62" s="1"/>
      <c r="J62" s="1"/>
      <c r="K62" s="122"/>
    </row>
    <row r="63" spans="1:11">
      <c r="C63" s="4"/>
    </row>
    <row r="64" spans="1:11">
      <c r="C64" s="4"/>
      <c r="H64" s="16"/>
    </row>
    <row r="65" spans="1:11" ht="8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125"/>
    </row>
    <row r="66" spans="1:11" ht="15">
      <c r="A66" s="13" t="s">
        <v>7</v>
      </c>
      <c r="C66" s="4"/>
    </row>
    <row r="68" spans="1:11" ht="15">
      <c r="A68" s="12" t="s">
        <v>12</v>
      </c>
      <c r="B68" s="12"/>
      <c r="C68" s="12" t="s">
        <v>43</v>
      </c>
      <c r="I68" s="16" t="s">
        <v>8</v>
      </c>
      <c r="J68" s="16" t="s">
        <v>9</v>
      </c>
      <c r="K68" s="126" t="s">
        <v>11</v>
      </c>
    </row>
    <row r="69" spans="1:11" ht="15">
      <c r="A69" s="12"/>
      <c r="B69" s="12"/>
      <c r="C69" s="12"/>
      <c r="I69" s="16"/>
      <c r="J69" s="16"/>
      <c r="K69" s="126"/>
    </row>
    <row r="70" spans="1:11">
      <c r="A70" s="1"/>
      <c r="B70" s="54"/>
      <c r="C70" s="61" t="s">
        <v>117</v>
      </c>
      <c r="D70" s="56"/>
      <c r="E70" s="57"/>
      <c r="F70" s="58"/>
      <c r="G70" s="59"/>
      <c r="H70" s="59"/>
      <c r="I70" s="60"/>
      <c r="J70" s="60"/>
      <c r="K70" s="130">
        <v>51431</v>
      </c>
    </row>
    <row r="71" spans="1:11">
      <c r="A71" s="1"/>
      <c r="B71" s="54"/>
      <c r="C71" s="85">
        <f>K4*0.58-16</f>
        <v>187</v>
      </c>
      <c r="D71" s="56" t="s">
        <v>203</v>
      </c>
      <c r="E71" s="57"/>
      <c r="F71" s="58">
        <v>195</v>
      </c>
      <c r="G71" s="59"/>
      <c r="H71" s="59"/>
      <c r="I71" s="60"/>
      <c r="J71" s="60"/>
      <c r="K71" s="130"/>
    </row>
    <row r="72" spans="1:11">
      <c r="A72" s="1"/>
      <c r="B72" s="54"/>
      <c r="C72" s="85">
        <f>K4*0.24-16</f>
        <v>68</v>
      </c>
      <c r="D72" s="56" t="s">
        <v>223</v>
      </c>
      <c r="E72" s="57"/>
      <c r="F72" s="58">
        <v>120</v>
      </c>
      <c r="G72" s="59"/>
      <c r="H72" s="59"/>
      <c r="I72" s="60"/>
      <c r="J72" s="60"/>
      <c r="K72" s="130"/>
    </row>
    <row r="73" spans="1:11">
      <c r="A73" s="1"/>
      <c r="B73" s="54"/>
      <c r="C73" s="85">
        <f>K4*0.18-16</f>
        <v>47</v>
      </c>
      <c r="D73" s="56" t="s">
        <v>224</v>
      </c>
      <c r="E73" s="57"/>
      <c r="F73" s="58">
        <v>90</v>
      </c>
      <c r="G73" s="59"/>
      <c r="H73" s="59"/>
      <c r="I73" s="60"/>
      <c r="J73" s="60"/>
      <c r="K73" s="130"/>
    </row>
    <row r="74" spans="1:11">
      <c r="A74" s="1"/>
      <c r="B74" s="54"/>
      <c r="C74" s="55">
        <v>32</v>
      </c>
      <c r="D74" s="56" t="s">
        <v>204</v>
      </c>
      <c r="E74" s="57"/>
      <c r="F74" s="58">
        <v>50</v>
      </c>
      <c r="G74" s="59"/>
      <c r="H74" s="59"/>
      <c r="I74" s="60"/>
      <c r="J74" s="60"/>
      <c r="K74" s="130"/>
    </row>
    <row r="75" spans="1:11">
      <c r="A75" s="1"/>
      <c r="B75" s="54"/>
      <c r="C75" s="101" t="s">
        <v>253</v>
      </c>
      <c r="D75" s="56"/>
      <c r="E75" s="57"/>
      <c r="F75" s="58"/>
      <c r="G75" s="59"/>
      <c r="H75" s="59"/>
      <c r="I75" s="60"/>
      <c r="J75" s="60"/>
      <c r="K75" s="130"/>
    </row>
    <row r="76" spans="1:11">
      <c r="A76" s="1"/>
      <c r="B76" s="54"/>
      <c r="C76" s="55">
        <v>16</v>
      </c>
      <c r="D76" s="56" t="s">
        <v>207</v>
      </c>
      <c r="E76" s="57" t="s">
        <v>45</v>
      </c>
      <c r="F76" s="58">
        <v>0</v>
      </c>
      <c r="G76" s="59" t="s">
        <v>50</v>
      </c>
      <c r="H76" s="59"/>
      <c r="I76" s="60"/>
      <c r="J76" s="87"/>
      <c r="K76" s="130"/>
    </row>
    <row r="77" spans="1:11">
      <c r="A77" s="1"/>
      <c r="B77" s="54"/>
      <c r="C77" s="86" t="s">
        <v>222</v>
      </c>
      <c r="D77" s="56"/>
      <c r="E77" s="57"/>
      <c r="F77" s="58"/>
      <c r="G77" s="59"/>
      <c r="H77" s="59"/>
      <c r="I77" s="60"/>
      <c r="J77" s="53"/>
      <c r="K77" s="130"/>
    </row>
    <row r="78" spans="1:11">
      <c r="A78" s="1"/>
      <c r="B78" s="54"/>
      <c r="C78" s="86"/>
      <c r="D78" s="56"/>
      <c r="E78" s="57"/>
      <c r="F78" s="58"/>
      <c r="G78" s="59"/>
      <c r="H78" s="59"/>
      <c r="I78" s="60"/>
      <c r="J78" s="53"/>
      <c r="K78" s="130"/>
    </row>
    <row r="79" spans="1:11">
      <c r="A79" s="1"/>
      <c r="B79" s="54"/>
      <c r="C79" s="109" t="s">
        <v>306</v>
      </c>
      <c r="D79" s="56"/>
      <c r="E79" s="57"/>
      <c r="F79" s="58"/>
      <c r="G79" s="59"/>
      <c r="H79" s="59"/>
      <c r="I79" s="60"/>
      <c r="J79" s="53"/>
      <c r="K79" s="130"/>
    </row>
    <row r="80" spans="1:11">
      <c r="C80" s="44"/>
      <c r="F80" s="3"/>
      <c r="K80" s="122"/>
    </row>
    <row r="81" spans="1:11" s="27" customFormat="1">
      <c r="A81" s="29"/>
      <c r="B81" s="29"/>
      <c r="C81" s="29" t="s">
        <v>46</v>
      </c>
      <c r="D81" s="29"/>
      <c r="E81" s="29"/>
      <c r="F81" s="30"/>
      <c r="G81" s="29"/>
      <c r="H81" s="29"/>
      <c r="I81" s="30">
        <f>SUM(I70:I78)</f>
        <v>0</v>
      </c>
      <c r="J81" s="30">
        <v>44905</v>
      </c>
      <c r="K81" s="131">
        <f>SUM(K70:K78)</f>
        <v>51431</v>
      </c>
    </row>
    <row r="82" spans="1:11" s="31" customFormat="1">
      <c r="A82" s="67"/>
      <c r="B82" s="67"/>
      <c r="C82" s="67"/>
      <c r="D82" s="67"/>
      <c r="E82" s="67"/>
      <c r="F82" s="68"/>
      <c r="G82" s="67"/>
      <c r="H82" s="67"/>
      <c r="I82" s="68"/>
      <c r="J82" s="68"/>
      <c r="K82" s="132"/>
    </row>
    <row r="83" spans="1:11" ht="15">
      <c r="A83" s="70" t="s">
        <v>13</v>
      </c>
      <c r="B83" s="12"/>
      <c r="C83" s="12" t="s">
        <v>128</v>
      </c>
      <c r="I83" s="16" t="s">
        <v>8</v>
      </c>
      <c r="J83" s="16" t="s">
        <v>9</v>
      </c>
      <c r="K83" s="126" t="s">
        <v>11</v>
      </c>
    </row>
    <row r="84" spans="1:11" s="31" customFormat="1">
      <c r="A84" s="67"/>
      <c r="B84" s="67"/>
      <c r="C84" s="67"/>
      <c r="D84" s="67"/>
      <c r="E84" s="67"/>
      <c r="F84" s="68"/>
      <c r="G84" s="67"/>
      <c r="H84" s="67"/>
      <c r="I84" s="68"/>
      <c r="J84" s="68"/>
      <c r="K84" s="132"/>
    </row>
    <row r="85" spans="1:11">
      <c r="A85" s="1"/>
      <c r="B85" s="54"/>
      <c r="C85" s="85" t="s">
        <v>205</v>
      </c>
      <c r="D85" s="56"/>
      <c r="E85" s="57"/>
      <c r="F85" s="58"/>
      <c r="G85" s="59"/>
      <c r="H85" s="59"/>
      <c r="I85" s="60"/>
      <c r="J85" s="53"/>
      <c r="K85" s="130"/>
    </row>
    <row r="86" spans="1:11">
      <c r="A86" s="1"/>
      <c r="B86" s="54"/>
      <c r="C86" s="55">
        <v>55</v>
      </c>
      <c r="D86" s="56" t="s">
        <v>121</v>
      </c>
      <c r="E86" s="57" t="s">
        <v>45</v>
      </c>
      <c r="F86" s="58">
        <v>30</v>
      </c>
      <c r="G86" s="59" t="s">
        <v>50</v>
      </c>
      <c r="H86" s="59"/>
      <c r="I86" s="60"/>
      <c r="J86" s="60"/>
      <c r="K86" s="130"/>
    </row>
    <row r="87" spans="1:11">
      <c r="A87" s="1"/>
      <c r="B87" s="54"/>
      <c r="C87" s="85" t="s">
        <v>206</v>
      </c>
      <c r="D87" s="56"/>
      <c r="E87" s="57"/>
      <c r="F87" s="58"/>
      <c r="G87" s="59"/>
      <c r="H87" s="59"/>
      <c r="I87" s="60"/>
      <c r="J87" s="53"/>
      <c r="K87" s="130"/>
    </row>
    <row r="88" spans="1:11">
      <c r="A88" s="1"/>
      <c r="B88" s="54"/>
      <c r="C88" s="85">
        <v>20</v>
      </c>
      <c r="D88" s="56" t="s">
        <v>121</v>
      </c>
      <c r="E88" s="57" t="s">
        <v>45</v>
      </c>
      <c r="F88" s="58">
        <v>50</v>
      </c>
      <c r="G88" s="59" t="s">
        <v>50</v>
      </c>
      <c r="H88" s="59"/>
      <c r="I88" s="60"/>
      <c r="J88" s="87"/>
      <c r="K88" s="130"/>
    </row>
    <row r="89" spans="1:11">
      <c r="A89" s="1"/>
      <c r="B89" s="54"/>
      <c r="C89" s="86" t="s">
        <v>274</v>
      </c>
      <c r="D89" s="56"/>
      <c r="E89" s="57"/>
      <c r="F89" s="58"/>
      <c r="G89" s="59"/>
      <c r="H89" s="59"/>
      <c r="I89" s="60"/>
      <c r="J89" s="87"/>
      <c r="K89" s="130"/>
    </row>
    <row r="90" spans="1:11">
      <c r="A90" s="1"/>
      <c r="B90" s="54"/>
      <c r="C90" s="61"/>
      <c r="D90" s="56"/>
      <c r="E90" s="57"/>
      <c r="F90" s="58"/>
      <c r="G90" s="59"/>
      <c r="H90" s="59"/>
      <c r="I90" s="60"/>
      <c r="J90" s="53"/>
      <c r="K90" s="130"/>
    </row>
    <row r="91" spans="1:11" s="27" customFormat="1">
      <c r="A91" s="29"/>
      <c r="B91" s="29"/>
      <c r="C91" s="29" t="s">
        <v>123</v>
      </c>
      <c r="D91" s="29"/>
      <c r="E91" s="29"/>
      <c r="F91" s="30"/>
      <c r="G91" s="29"/>
      <c r="H91" s="29"/>
      <c r="I91" s="30">
        <f>SUM(I70:I85)</f>
        <v>0</v>
      </c>
      <c r="J91" s="30">
        <f>SUM(J86:J90)</f>
        <v>0</v>
      </c>
      <c r="K91" s="131">
        <f>SUM(K70:K85)</f>
        <v>102862</v>
      </c>
    </row>
    <row r="92" spans="1:11" s="31" customFormat="1">
      <c r="A92" s="67"/>
      <c r="B92" s="67"/>
      <c r="C92" s="67"/>
      <c r="D92" s="67"/>
      <c r="E92" s="67"/>
      <c r="F92" s="68"/>
      <c r="G92" s="67"/>
      <c r="H92" s="67"/>
      <c r="I92" s="68"/>
      <c r="J92" s="68"/>
      <c r="K92" s="132"/>
    </row>
    <row r="93" spans="1:11" ht="15">
      <c r="A93" s="69" t="s">
        <v>14</v>
      </c>
      <c r="B93" s="12"/>
      <c r="C93" s="50" t="s">
        <v>146</v>
      </c>
      <c r="F93" s="3"/>
      <c r="I93" s="16" t="s">
        <v>8</v>
      </c>
      <c r="J93" s="16" t="s">
        <v>9</v>
      </c>
      <c r="K93" s="126" t="s">
        <v>11</v>
      </c>
    </row>
    <row r="94" spans="1:11">
      <c r="C94" s="27"/>
      <c r="E94" s="57"/>
    </row>
    <row r="95" spans="1:11">
      <c r="C95" s="44" t="s">
        <v>147</v>
      </c>
    </row>
    <row r="96" spans="1:11">
      <c r="C96" s="44">
        <v>1</v>
      </c>
      <c r="D96" s="94" t="s">
        <v>264</v>
      </c>
      <c r="E96" s="57" t="s">
        <v>45</v>
      </c>
      <c r="F96" s="38">
        <v>125</v>
      </c>
      <c r="I96" s="38">
        <f>SUM(+F96)</f>
        <v>125</v>
      </c>
    </row>
    <row r="97" spans="3:11">
      <c r="C97" s="44" t="s">
        <v>148</v>
      </c>
    </row>
    <row r="98" spans="3:11">
      <c r="C98" s="44">
        <v>1</v>
      </c>
      <c r="D98" s="44" t="s">
        <v>149</v>
      </c>
      <c r="E98" s="57" t="s">
        <v>45</v>
      </c>
      <c r="F98" s="38">
        <v>350</v>
      </c>
      <c r="I98" s="38">
        <f>(C98*F98)</f>
        <v>350</v>
      </c>
      <c r="K98" s="127">
        <v>350</v>
      </c>
    </row>
    <row r="99" spans="3:11">
      <c r="C99" s="27"/>
      <c r="D99" s="94" t="s">
        <v>246</v>
      </c>
      <c r="E99" s="57"/>
      <c r="F99" s="38">
        <v>500</v>
      </c>
      <c r="I99" s="38">
        <f>(F99)</f>
        <v>500</v>
      </c>
      <c r="K99" s="127">
        <v>500</v>
      </c>
    </row>
    <row r="100" spans="3:11">
      <c r="C100" s="44" t="s">
        <v>151</v>
      </c>
      <c r="D100" s="44"/>
      <c r="E100" s="57"/>
      <c r="F100" s="38"/>
      <c r="I100" s="38"/>
    </row>
    <row r="101" spans="3:11">
      <c r="C101" s="44">
        <v>1</v>
      </c>
      <c r="D101" s="44" t="s">
        <v>152</v>
      </c>
      <c r="E101" s="57" t="s">
        <v>45</v>
      </c>
      <c r="F101" s="38">
        <v>200</v>
      </c>
      <c r="I101" s="38">
        <f>(C101*F101)</f>
        <v>200</v>
      </c>
      <c r="K101" s="127">
        <v>200</v>
      </c>
    </row>
    <row r="102" spans="3:11">
      <c r="C102" s="27"/>
      <c r="D102" s="44" t="s">
        <v>150</v>
      </c>
      <c r="E102" s="57"/>
      <c r="F102" s="38">
        <v>800</v>
      </c>
      <c r="I102" s="38">
        <f>(F102)</f>
        <v>800</v>
      </c>
      <c r="K102" s="127">
        <v>800</v>
      </c>
    </row>
    <row r="103" spans="3:11">
      <c r="C103" s="94" t="s">
        <v>265</v>
      </c>
      <c r="D103" s="44"/>
      <c r="E103" s="57" t="s">
        <v>45</v>
      </c>
      <c r="F103" s="38">
        <v>200</v>
      </c>
      <c r="I103" s="38">
        <f>(F103)</f>
        <v>200</v>
      </c>
    </row>
    <row r="104" spans="3:11">
      <c r="C104" s="94" t="s">
        <v>266</v>
      </c>
      <c r="D104" s="44"/>
      <c r="E104" s="57"/>
      <c r="F104" s="38">
        <v>250</v>
      </c>
      <c r="I104" s="38">
        <v>250</v>
      </c>
      <c r="K104" s="127">
        <v>250</v>
      </c>
    </row>
    <row r="105" spans="3:11">
      <c r="C105" s="94" t="s">
        <v>240</v>
      </c>
      <c r="D105" s="44"/>
      <c r="E105" s="57" t="s">
        <v>45</v>
      </c>
      <c r="F105" s="38">
        <v>300</v>
      </c>
      <c r="I105" s="38">
        <f>(F105)</f>
        <v>300</v>
      </c>
      <c r="K105" s="127">
        <v>300</v>
      </c>
    </row>
    <row r="106" spans="3:11">
      <c r="C106" s="94" t="s">
        <v>248</v>
      </c>
      <c r="D106" s="44"/>
      <c r="E106" s="57" t="s">
        <v>45</v>
      </c>
      <c r="F106" s="38">
        <v>275</v>
      </c>
      <c r="I106" s="38">
        <v>275</v>
      </c>
      <c r="K106" s="127">
        <v>275</v>
      </c>
    </row>
    <row r="107" spans="3:11">
      <c r="C107" s="94" t="s">
        <v>254</v>
      </c>
      <c r="D107" s="44"/>
      <c r="E107" s="57" t="s">
        <v>45</v>
      </c>
      <c r="F107" s="38">
        <v>450</v>
      </c>
      <c r="I107" s="38">
        <f>(F107)</f>
        <v>450</v>
      </c>
    </row>
    <row r="108" spans="3:11">
      <c r="C108" s="94" t="s">
        <v>256</v>
      </c>
      <c r="D108" s="44"/>
      <c r="E108" s="57"/>
      <c r="F108" s="38">
        <v>200</v>
      </c>
      <c r="I108" s="38">
        <f>SUM(+F108)</f>
        <v>200</v>
      </c>
    </row>
    <row r="109" spans="3:11">
      <c r="C109" s="94" t="s">
        <v>275</v>
      </c>
      <c r="D109" s="44"/>
      <c r="E109" s="57"/>
      <c r="F109" s="38">
        <v>500</v>
      </c>
      <c r="I109" s="38">
        <f>(F109)</f>
        <v>500</v>
      </c>
    </row>
    <row r="110" spans="3:11">
      <c r="C110" s="94" t="s">
        <v>276</v>
      </c>
      <c r="D110" s="44"/>
      <c r="E110" s="57"/>
      <c r="F110" s="38">
        <v>75</v>
      </c>
      <c r="I110" s="38">
        <f>(F110)</f>
        <v>75</v>
      </c>
    </row>
    <row r="111" spans="3:11">
      <c r="C111" s="94" t="s">
        <v>296</v>
      </c>
      <c r="D111" s="44"/>
      <c r="E111" s="57"/>
      <c r="F111" s="38">
        <v>50</v>
      </c>
      <c r="I111" s="38">
        <v>50</v>
      </c>
    </row>
    <row r="112" spans="3:11">
      <c r="C112" s="94" t="s">
        <v>314</v>
      </c>
      <c r="D112" s="44"/>
      <c r="E112" s="57"/>
      <c r="F112" s="38">
        <v>50</v>
      </c>
      <c r="I112" s="38">
        <v>50</v>
      </c>
      <c r="K112" s="127">
        <v>50</v>
      </c>
    </row>
    <row r="113" spans="1:11">
      <c r="C113" s="94"/>
      <c r="D113" s="44"/>
      <c r="E113" s="57"/>
      <c r="F113" s="38"/>
      <c r="I113" s="38"/>
    </row>
    <row r="114" spans="1:11" s="31" customFormat="1">
      <c r="A114" s="29"/>
      <c r="B114" s="29"/>
      <c r="C114" s="51" t="s">
        <v>113</v>
      </c>
      <c r="D114" s="29"/>
      <c r="E114" s="29"/>
      <c r="F114" s="30"/>
      <c r="G114" s="29"/>
      <c r="H114" s="29"/>
      <c r="I114" s="30">
        <f>SUM(I95:I113)</f>
        <v>4325</v>
      </c>
      <c r="J114" s="30">
        <f>SUM(J95:J113)</f>
        <v>0</v>
      </c>
      <c r="K114" s="131">
        <f>SUM(K96:K112)</f>
        <v>2725</v>
      </c>
    </row>
    <row r="115" spans="1:11" ht="15">
      <c r="C115" s="12" t="s">
        <v>129</v>
      </c>
      <c r="F115" s="3"/>
      <c r="I115" s="3"/>
      <c r="J115" s="3"/>
    </row>
    <row r="116" spans="1:11" ht="15">
      <c r="A116" s="70" t="s">
        <v>17</v>
      </c>
      <c r="B116" s="12"/>
      <c r="C116" s="12"/>
      <c r="D116" s="1"/>
      <c r="E116" s="1"/>
      <c r="F116" s="6"/>
      <c r="I116" s="16" t="s">
        <v>8</v>
      </c>
      <c r="J116" s="16" t="s">
        <v>9</v>
      </c>
      <c r="K116" s="126" t="s">
        <v>11</v>
      </c>
    </row>
    <row r="117" spans="1:11">
      <c r="C117" s="42" t="s">
        <v>138</v>
      </c>
      <c r="D117" s="1"/>
      <c r="E117" s="1" t="s">
        <v>45</v>
      </c>
      <c r="F117" s="6"/>
      <c r="I117" s="3"/>
      <c r="J117" s="3"/>
      <c r="K117" s="122"/>
    </row>
    <row r="118" spans="1:11">
      <c r="C118" s="42" t="s">
        <v>139</v>
      </c>
      <c r="D118" s="1"/>
      <c r="E118" s="1" t="s">
        <v>45</v>
      </c>
      <c r="F118" s="6"/>
      <c r="I118" s="3">
        <v>500</v>
      </c>
      <c r="J118" s="3"/>
      <c r="K118" s="133">
        <v>500</v>
      </c>
    </row>
    <row r="119" spans="1:11">
      <c r="C119" s="42" t="s">
        <v>136</v>
      </c>
      <c r="D119" s="1"/>
      <c r="E119" s="1" t="s">
        <v>45</v>
      </c>
      <c r="F119" s="6"/>
      <c r="I119" s="3">
        <v>250</v>
      </c>
      <c r="J119" s="3"/>
      <c r="K119" s="133">
        <v>250</v>
      </c>
    </row>
    <row r="120" spans="1:11">
      <c r="C120" s="42" t="s">
        <v>144</v>
      </c>
      <c r="D120" s="1"/>
      <c r="E120" s="1" t="s">
        <v>45</v>
      </c>
      <c r="F120" s="6"/>
      <c r="I120" s="3">
        <v>3000</v>
      </c>
      <c r="J120" s="3"/>
      <c r="K120" s="133">
        <v>3000</v>
      </c>
    </row>
    <row r="121" spans="1:11">
      <c r="C121" s="42" t="s">
        <v>140</v>
      </c>
      <c r="D121" s="1"/>
      <c r="E121" s="1" t="s">
        <v>45</v>
      </c>
      <c r="F121" s="6"/>
      <c r="I121" s="3">
        <v>5500</v>
      </c>
      <c r="J121" s="3"/>
      <c r="K121" s="133">
        <v>3000</v>
      </c>
    </row>
    <row r="122" spans="1:11">
      <c r="C122" s="42" t="s">
        <v>210</v>
      </c>
      <c r="D122" s="1"/>
      <c r="E122" s="1" t="s">
        <v>45</v>
      </c>
      <c r="F122" s="6"/>
      <c r="I122" s="3">
        <v>250</v>
      </c>
      <c r="J122" s="3"/>
      <c r="K122" s="133">
        <v>250</v>
      </c>
    </row>
    <row r="123" spans="1:11">
      <c r="C123" s="42" t="s">
        <v>134</v>
      </c>
      <c r="D123" s="1"/>
      <c r="E123" s="1" t="s">
        <v>45</v>
      </c>
      <c r="F123" s="6"/>
      <c r="I123" s="3">
        <v>200</v>
      </c>
      <c r="J123" s="3"/>
      <c r="K123" s="133">
        <v>200</v>
      </c>
    </row>
    <row r="124" spans="1:11">
      <c r="C124" s="93" t="s">
        <v>249</v>
      </c>
      <c r="D124" s="1"/>
      <c r="E124" s="1" t="s">
        <v>45</v>
      </c>
      <c r="F124" s="6"/>
      <c r="I124" s="3">
        <v>300</v>
      </c>
      <c r="J124" s="3"/>
      <c r="K124" s="133">
        <v>300</v>
      </c>
    </row>
    <row r="125" spans="1:11">
      <c r="C125" s="42" t="s">
        <v>143</v>
      </c>
      <c r="D125" s="1"/>
      <c r="E125" s="1" t="s">
        <v>45</v>
      </c>
      <c r="F125" s="6"/>
      <c r="I125" s="3">
        <v>200</v>
      </c>
      <c r="J125" s="3"/>
      <c r="K125" s="133">
        <v>200</v>
      </c>
    </row>
    <row r="126" spans="1:11">
      <c r="C126" s="42" t="s">
        <v>137</v>
      </c>
      <c r="D126" s="1"/>
      <c r="E126" s="1" t="s">
        <v>45</v>
      </c>
      <c r="F126" s="6"/>
      <c r="I126" s="3">
        <v>100</v>
      </c>
      <c r="J126" s="3"/>
      <c r="K126" s="133">
        <v>100</v>
      </c>
    </row>
    <row r="127" spans="1:11">
      <c r="C127" s="42" t="s">
        <v>135</v>
      </c>
      <c r="D127" s="1"/>
      <c r="E127" s="1" t="s">
        <v>45</v>
      </c>
      <c r="F127" s="6"/>
      <c r="I127" s="3">
        <v>200</v>
      </c>
      <c r="J127" s="3"/>
      <c r="K127" s="133">
        <v>200</v>
      </c>
    </row>
    <row r="128" spans="1:11">
      <c r="C128" s="42" t="s">
        <v>142</v>
      </c>
      <c r="D128" s="1"/>
      <c r="E128" s="1" t="s">
        <v>45</v>
      </c>
      <c r="F128" s="6"/>
      <c r="I128" s="3">
        <v>150</v>
      </c>
      <c r="J128" s="3"/>
      <c r="K128" s="133">
        <v>150</v>
      </c>
    </row>
    <row r="129" spans="1:14" ht="15">
      <c r="A129" s="12"/>
      <c r="B129" s="12"/>
      <c r="C129" s="42" t="s">
        <v>218</v>
      </c>
      <c r="D129" s="1"/>
      <c r="E129" s="1" t="s">
        <v>45</v>
      </c>
      <c r="F129" s="6"/>
      <c r="I129" s="39">
        <v>3300</v>
      </c>
      <c r="J129" s="16"/>
      <c r="K129" s="143"/>
    </row>
    <row r="130" spans="1:14" s="18" customFormat="1">
      <c r="C130" s="142" t="s">
        <v>325</v>
      </c>
      <c r="D130" s="95"/>
      <c r="E130" s="95" t="s">
        <v>45</v>
      </c>
      <c r="F130" s="96"/>
      <c r="I130" s="20">
        <v>2000</v>
      </c>
      <c r="J130" s="20"/>
      <c r="K130" s="133">
        <v>2000</v>
      </c>
      <c r="N130" s="127"/>
    </row>
    <row r="131" spans="1:14">
      <c r="C131" s="42" t="s">
        <v>145</v>
      </c>
      <c r="D131" s="1"/>
      <c r="E131" s="1" t="s">
        <v>45</v>
      </c>
      <c r="F131" s="6"/>
      <c r="I131" s="3">
        <v>3000</v>
      </c>
      <c r="J131" s="3"/>
      <c r="K131" s="133">
        <v>3000</v>
      </c>
    </row>
    <row r="132" spans="1:14">
      <c r="C132" s="42" t="s">
        <v>133</v>
      </c>
      <c r="D132" s="1"/>
      <c r="E132" s="1" t="s">
        <v>45</v>
      </c>
      <c r="F132" s="6"/>
      <c r="I132" s="3">
        <v>500</v>
      </c>
      <c r="J132" s="3"/>
      <c r="K132" s="133">
        <v>500</v>
      </c>
    </row>
    <row r="133" spans="1:14">
      <c r="C133" s="93" t="s">
        <v>267</v>
      </c>
      <c r="D133" s="1"/>
      <c r="E133" s="1" t="s">
        <v>45</v>
      </c>
      <c r="F133" s="6"/>
      <c r="I133" s="3">
        <v>150</v>
      </c>
      <c r="J133" s="3"/>
      <c r="K133" s="133">
        <v>150</v>
      </c>
    </row>
    <row r="134" spans="1:14">
      <c r="C134" s="93" t="s">
        <v>239</v>
      </c>
      <c r="D134" s="1"/>
      <c r="E134" s="1" t="s">
        <v>45</v>
      </c>
      <c r="F134" s="6"/>
      <c r="I134" s="3">
        <v>2000</v>
      </c>
      <c r="J134" s="3"/>
      <c r="K134" s="133">
        <v>2000</v>
      </c>
    </row>
    <row r="135" spans="1:14">
      <c r="C135" s="93" t="s">
        <v>238</v>
      </c>
      <c r="D135" s="1"/>
      <c r="E135" s="1" t="s">
        <v>45</v>
      </c>
      <c r="F135" s="6"/>
      <c r="I135" s="3">
        <v>200</v>
      </c>
      <c r="J135" s="3"/>
      <c r="K135" s="133">
        <v>200</v>
      </c>
    </row>
    <row r="136" spans="1:14">
      <c r="C136" s="42" t="s">
        <v>225</v>
      </c>
      <c r="D136" s="1"/>
      <c r="E136" s="1" t="s">
        <v>45</v>
      </c>
      <c r="F136" s="6"/>
      <c r="I136" s="3">
        <v>200</v>
      </c>
      <c r="J136" s="3"/>
      <c r="K136" s="133">
        <v>200</v>
      </c>
    </row>
    <row r="137" spans="1:14">
      <c r="C137" s="93" t="s">
        <v>247</v>
      </c>
      <c r="D137" s="1"/>
      <c r="E137" s="1" t="s">
        <v>45</v>
      </c>
      <c r="F137" s="6"/>
      <c r="I137" s="3">
        <v>800</v>
      </c>
      <c r="J137" s="3"/>
      <c r="K137" s="133">
        <v>800</v>
      </c>
    </row>
    <row r="138" spans="1:14">
      <c r="C138" s="42" t="s">
        <v>141</v>
      </c>
      <c r="D138" s="1"/>
      <c r="E138" s="1" t="s">
        <v>45</v>
      </c>
      <c r="F138" s="6"/>
      <c r="I138" s="3">
        <v>350</v>
      </c>
      <c r="J138" s="3"/>
      <c r="K138" s="133">
        <v>350</v>
      </c>
    </row>
    <row r="139" spans="1:14">
      <c r="C139" s="93" t="s">
        <v>252</v>
      </c>
      <c r="I139" s="3">
        <v>3075</v>
      </c>
      <c r="K139" s="135">
        <v>3075</v>
      </c>
    </row>
    <row r="140" spans="1:14">
      <c r="C140" s="93" t="s">
        <v>326</v>
      </c>
      <c r="F140" s="3"/>
      <c r="I140" s="3"/>
      <c r="J140" s="3"/>
      <c r="K140" s="133">
        <v>2500</v>
      </c>
    </row>
    <row r="141" spans="1:14" s="31" customFormat="1">
      <c r="A141" s="29"/>
      <c r="B141" s="29"/>
      <c r="C141" s="29" t="s">
        <v>100</v>
      </c>
      <c r="D141" s="29"/>
      <c r="E141" s="29"/>
      <c r="F141" s="30"/>
      <c r="G141" s="29"/>
      <c r="H141" s="29"/>
      <c r="I141" s="30">
        <f>SUM(I117:I139)</f>
        <v>26225</v>
      </c>
      <c r="J141" s="30">
        <f>SUM(J140:J140)</f>
        <v>0</v>
      </c>
      <c r="K141" s="131">
        <f>SUM(K118:K140)</f>
        <v>22925</v>
      </c>
    </row>
    <row r="142" spans="1:14" ht="15">
      <c r="C142" s="12" t="s">
        <v>118</v>
      </c>
      <c r="F142" s="3"/>
      <c r="I142" s="3"/>
      <c r="J142" s="3"/>
    </row>
    <row r="143" spans="1:14" ht="15">
      <c r="A143" s="69" t="s">
        <v>18</v>
      </c>
      <c r="B143" s="12"/>
      <c r="F143" s="3"/>
      <c r="I143" s="16" t="s">
        <v>8</v>
      </c>
      <c r="J143" s="16" t="s">
        <v>9</v>
      </c>
      <c r="K143" s="126" t="s">
        <v>11</v>
      </c>
    </row>
    <row r="144" spans="1:14" ht="15">
      <c r="A144" s="69"/>
      <c r="B144" s="12"/>
      <c r="C144" s="94" t="s">
        <v>327</v>
      </c>
      <c r="F144" s="3"/>
      <c r="I144" s="16"/>
      <c r="J144" s="16"/>
      <c r="K144" s="126">
        <v>-7798</v>
      </c>
    </row>
    <row r="145" spans="1:11">
      <c r="C145" s="1"/>
      <c r="D145" s="1"/>
      <c r="E145" s="1"/>
      <c r="F145" s="6"/>
      <c r="I145" s="3"/>
      <c r="J145" s="3"/>
      <c r="K145" s="122"/>
    </row>
    <row r="146" spans="1:11">
      <c r="A146" s="62"/>
      <c r="B146" s="62"/>
      <c r="C146" s="62" t="s">
        <v>127</v>
      </c>
      <c r="D146" s="62"/>
      <c r="E146" s="62"/>
      <c r="F146" s="63"/>
      <c r="G146" s="62"/>
      <c r="H146" s="62"/>
      <c r="I146" s="63">
        <f>SUM(I145:I145)</f>
        <v>0</v>
      </c>
      <c r="J146" s="63">
        <f>SUM(J145:J145)</f>
        <v>0</v>
      </c>
      <c r="K146" s="134">
        <f>SUM(K144:K145)</f>
        <v>-7798</v>
      </c>
    </row>
    <row r="147" spans="1:11" s="18" customFormat="1">
      <c r="F147" s="20"/>
      <c r="I147" s="20"/>
      <c r="J147" s="20"/>
      <c r="K147" s="135"/>
    </row>
    <row r="148" spans="1:11" s="18" customFormat="1">
      <c r="F148" s="20"/>
      <c r="I148" s="20"/>
      <c r="J148" s="20"/>
      <c r="K148" s="135"/>
    </row>
    <row r="149" spans="1:11">
      <c r="F149" s="3"/>
      <c r="I149" s="3"/>
      <c r="J149" s="3"/>
    </row>
    <row r="150" spans="1:11">
      <c r="F150" s="3"/>
      <c r="I150" s="3"/>
      <c r="J150" s="3"/>
    </row>
    <row r="151" spans="1:11" s="31" customFormat="1" ht="15">
      <c r="A151" s="29"/>
      <c r="B151" s="29"/>
      <c r="C151" s="32" t="s">
        <v>47</v>
      </c>
      <c r="D151" s="29"/>
      <c r="E151" s="29"/>
      <c r="F151" s="29"/>
      <c r="G151" s="29"/>
      <c r="H151" s="29"/>
      <c r="I151" s="33">
        <f>I81+I114+I141+I146+I91</f>
        <v>30550</v>
      </c>
      <c r="J151" s="33">
        <f>J81+J91+J114+J141</f>
        <v>44905</v>
      </c>
      <c r="K151" s="136">
        <f>K81+K114+K141+K146</f>
        <v>69283</v>
      </c>
    </row>
    <row r="152" spans="1:11">
      <c r="A152" t="s">
        <v>0</v>
      </c>
      <c r="C152" s="4"/>
      <c r="D152" s="1" t="str">
        <f>D3</f>
        <v>New Ways of Analyzing Variation #48-12</v>
      </c>
    </row>
    <row r="154" spans="1:11" ht="8" customHeight="1">
      <c r="A154" s="34"/>
      <c r="B154" s="34"/>
      <c r="C154" s="35"/>
      <c r="D154" s="34"/>
      <c r="E154" s="34"/>
      <c r="F154" s="34"/>
      <c r="G154" s="34"/>
      <c r="H154" s="34"/>
      <c r="I154" s="34"/>
      <c r="J154" s="34"/>
      <c r="K154" s="137"/>
    </row>
    <row r="155" spans="1:11" ht="15">
      <c r="A155" s="13" t="s">
        <v>16</v>
      </c>
    </row>
    <row r="157" spans="1:11" ht="15">
      <c r="A157" s="12" t="s">
        <v>12</v>
      </c>
      <c r="B157" s="12"/>
      <c r="C157" s="14" t="s">
        <v>48</v>
      </c>
      <c r="D157" s="12"/>
      <c r="H157" s="16"/>
      <c r="I157" s="16" t="s">
        <v>8</v>
      </c>
      <c r="J157" s="16" t="s">
        <v>9</v>
      </c>
      <c r="K157" s="126" t="s">
        <v>11</v>
      </c>
    </row>
    <row r="158" spans="1:11" ht="15">
      <c r="A158" s="12"/>
      <c r="B158" s="12"/>
      <c r="C158" s="14"/>
      <c r="D158" s="12"/>
      <c r="H158" s="16"/>
      <c r="I158" s="16"/>
      <c r="J158" s="16"/>
      <c r="K158" s="126"/>
    </row>
    <row r="159" spans="1:11" ht="15">
      <c r="A159" s="12"/>
      <c r="B159" s="77" t="s">
        <v>49</v>
      </c>
      <c r="C159" s="78" t="s">
        <v>154</v>
      </c>
      <c r="D159" s="12"/>
      <c r="H159" s="16"/>
      <c r="I159" s="16"/>
      <c r="J159" s="16"/>
      <c r="K159" s="126"/>
    </row>
    <row r="160" spans="1:11" s="44" customFormat="1">
      <c r="A160" s="79"/>
      <c r="B160" s="79"/>
      <c r="C160" s="78">
        <v>180</v>
      </c>
      <c r="D160" s="77" t="s">
        <v>121</v>
      </c>
      <c r="E160" s="1" t="s">
        <v>45</v>
      </c>
      <c r="F160" s="81">
        <v>6.75</v>
      </c>
      <c r="G160" s="1" t="s">
        <v>50</v>
      </c>
      <c r="H160" s="80"/>
      <c r="I160" s="80"/>
      <c r="J160" s="82">
        <f>(C160*F160)</f>
        <v>1215</v>
      </c>
      <c r="K160" s="124"/>
    </row>
    <row r="161" spans="1:11" s="90" customFormat="1">
      <c r="A161" s="103"/>
      <c r="B161" s="103"/>
      <c r="C161" s="83" t="s">
        <v>307</v>
      </c>
      <c r="D161" s="104"/>
      <c r="E161" s="105"/>
      <c r="F161" s="106"/>
      <c r="G161" s="105"/>
      <c r="H161" s="107"/>
      <c r="I161" s="107"/>
      <c r="J161" s="108"/>
      <c r="K161" s="138"/>
    </row>
    <row r="162" spans="1:11">
      <c r="A162" s="1"/>
      <c r="B162" s="42" t="s">
        <v>51</v>
      </c>
      <c r="C162" s="44" t="s">
        <v>158</v>
      </c>
      <c r="D162" s="1"/>
      <c r="E162" s="1"/>
      <c r="F162" s="1"/>
      <c r="G162" s="1"/>
      <c r="H162" s="1"/>
      <c r="I162" s="1"/>
      <c r="J162" s="1"/>
    </row>
    <row r="163" spans="1:11">
      <c r="A163" s="1"/>
      <c r="B163" s="1"/>
      <c r="C163" s="76">
        <v>275</v>
      </c>
      <c r="D163" s="1" t="s">
        <v>44</v>
      </c>
      <c r="E163" s="1" t="s">
        <v>45</v>
      </c>
      <c r="F163" s="6">
        <v>32</v>
      </c>
      <c r="G163" s="1" t="s">
        <v>50</v>
      </c>
      <c r="J163" s="3">
        <f>(C163*F163)</f>
        <v>8800</v>
      </c>
      <c r="K163" s="139"/>
    </row>
    <row r="164" spans="1:11">
      <c r="A164" s="1"/>
      <c r="B164" s="1"/>
      <c r="C164" s="76" t="s">
        <v>153</v>
      </c>
      <c r="D164" s="1"/>
      <c r="E164" s="1"/>
      <c r="F164" s="6"/>
      <c r="G164" s="1"/>
      <c r="J164" s="3"/>
      <c r="K164" s="139"/>
    </row>
    <row r="165" spans="1:11">
      <c r="A165" s="1"/>
      <c r="B165" s="1"/>
      <c r="C165" s="76" t="s">
        <v>313</v>
      </c>
      <c r="D165" s="1"/>
      <c r="E165" s="1"/>
      <c r="F165" s="6"/>
      <c r="G165" s="1"/>
      <c r="J165" s="3"/>
      <c r="K165" s="139"/>
    </row>
    <row r="166" spans="1:11">
      <c r="A166" s="1"/>
      <c r="B166" s="73" t="s">
        <v>52</v>
      </c>
      <c r="C166" s="99" t="s">
        <v>283</v>
      </c>
      <c r="D166" s="1"/>
      <c r="E166" s="1"/>
      <c r="F166" s="6"/>
      <c r="G166" s="1"/>
      <c r="H166" s="1"/>
      <c r="I166" s="3"/>
      <c r="J166" s="1"/>
      <c r="K166" s="139"/>
    </row>
    <row r="167" spans="1:11">
      <c r="A167" s="1"/>
      <c r="B167" s="1"/>
      <c r="C167" s="2">
        <v>250</v>
      </c>
      <c r="D167" s="42" t="s">
        <v>44</v>
      </c>
      <c r="E167" s="1" t="s">
        <v>45</v>
      </c>
      <c r="F167" s="6">
        <v>9.99</v>
      </c>
      <c r="G167" s="1" t="s">
        <v>50</v>
      </c>
      <c r="H167">
        <v>1</v>
      </c>
      <c r="J167" s="3">
        <f>(C167*F167*H167)</f>
        <v>2497.5</v>
      </c>
      <c r="K167" s="139"/>
    </row>
    <row r="168" spans="1:11">
      <c r="A168" s="1"/>
      <c r="B168" s="1" t="s">
        <v>126</v>
      </c>
      <c r="C168" s="2" t="s">
        <v>284</v>
      </c>
      <c r="D168" s="42"/>
      <c r="E168" s="1"/>
      <c r="F168" s="6"/>
      <c r="G168" s="1"/>
      <c r="J168" s="3"/>
      <c r="K168" s="139"/>
    </row>
    <row r="169" spans="1:11">
      <c r="A169" s="1"/>
      <c r="B169" s="1"/>
      <c r="C169" s="2">
        <v>280</v>
      </c>
      <c r="D169" s="93" t="s">
        <v>44</v>
      </c>
      <c r="E169" s="1" t="s">
        <v>45</v>
      </c>
      <c r="F169" s="6">
        <v>10.99</v>
      </c>
      <c r="G169" s="1" t="s">
        <v>50</v>
      </c>
      <c r="H169">
        <v>1</v>
      </c>
      <c r="J169" s="3">
        <f>(C169*F169*H169)</f>
        <v>3077.2000000000003</v>
      </c>
      <c r="K169" s="139"/>
    </row>
    <row r="170" spans="1:11">
      <c r="A170" s="1"/>
      <c r="B170" s="93" t="s">
        <v>157</v>
      </c>
      <c r="C170" s="43" t="s">
        <v>156</v>
      </c>
      <c r="D170" s="42"/>
      <c r="E170" s="1"/>
      <c r="F170" s="6"/>
      <c r="G170" s="1"/>
      <c r="J170" s="3"/>
      <c r="K170" s="139"/>
    </row>
    <row r="171" spans="1:11">
      <c r="A171" s="1"/>
      <c r="B171" s="1"/>
      <c r="C171" s="2">
        <v>200</v>
      </c>
      <c r="D171" s="42" t="s">
        <v>44</v>
      </c>
      <c r="E171" s="1" t="s">
        <v>45</v>
      </c>
      <c r="F171" s="6">
        <v>8.99</v>
      </c>
      <c r="G171" s="42" t="s">
        <v>155</v>
      </c>
      <c r="H171">
        <v>1</v>
      </c>
      <c r="J171" s="3">
        <f>(C171*F171)</f>
        <v>1798</v>
      </c>
      <c r="K171" s="139"/>
    </row>
    <row r="172" spans="1:11">
      <c r="A172" s="1"/>
      <c r="B172" s="1"/>
      <c r="C172" s="76" t="s">
        <v>277</v>
      </c>
      <c r="D172" s="42"/>
      <c r="E172" s="1"/>
      <c r="F172" s="6"/>
      <c r="G172" s="42"/>
      <c r="J172" s="3"/>
      <c r="K172" s="139"/>
    </row>
    <row r="173" spans="1:11">
      <c r="A173" s="1"/>
      <c r="B173" s="1" t="s">
        <v>160</v>
      </c>
      <c r="C173" s="99" t="s">
        <v>318</v>
      </c>
      <c r="D173" s="42"/>
      <c r="E173" s="1"/>
      <c r="F173" s="6"/>
      <c r="G173" s="42"/>
      <c r="J173" s="3"/>
      <c r="K173" s="139"/>
    </row>
    <row r="174" spans="1:11">
      <c r="A174" s="1"/>
      <c r="B174" s="1"/>
      <c r="C174" s="43">
        <v>250</v>
      </c>
      <c r="D174" s="42" t="s">
        <v>44</v>
      </c>
      <c r="E174" s="1" t="s">
        <v>45</v>
      </c>
      <c r="F174" s="6">
        <v>2.75</v>
      </c>
      <c r="G174" s="42" t="s">
        <v>155</v>
      </c>
      <c r="H174">
        <v>1</v>
      </c>
      <c r="J174" s="3">
        <f>(C174*F174*H174)</f>
        <v>687.5</v>
      </c>
      <c r="K174" s="139"/>
    </row>
    <row r="175" spans="1:11">
      <c r="A175" s="1"/>
      <c r="B175" s="93" t="s">
        <v>161</v>
      </c>
      <c r="C175" s="99" t="s">
        <v>317</v>
      </c>
      <c r="D175" s="42"/>
      <c r="E175" s="1"/>
      <c r="F175" s="6"/>
      <c r="G175" s="42"/>
      <c r="J175" s="3"/>
      <c r="K175" s="139"/>
    </row>
    <row r="176" spans="1:11">
      <c r="A176" s="1"/>
      <c r="B176" s="1"/>
      <c r="C176" s="43">
        <v>300</v>
      </c>
      <c r="D176" s="93" t="s">
        <v>44</v>
      </c>
      <c r="E176" s="93" t="s">
        <v>45</v>
      </c>
      <c r="F176" s="6">
        <v>2.75</v>
      </c>
      <c r="G176" s="42"/>
      <c r="H176">
        <v>1</v>
      </c>
      <c r="J176" s="3">
        <f>SUM(C176*F176*H176)</f>
        <v>825</v>
      </c>
      <c r="K176" s="139"/>
    </row>
    <row r="177" spans="1:11">
      <c r="A177" s="1"/>
      <c r="B177" s="93" t="s">
        <v>232</v>
      </c>
      <c r="C177" s="43" t="s">
        <v>235</v>
      </c>
      <c r="D177" s="42"/>
      <c r="E177" s="1"/>
      <c r="F177" s="6"/>
      <c r="G177" s="42"/>
      <c r="J177" s="3"/>
      <c r="K177" s="139"/>
    </row>
    <row r="178" spans="1:11">
      <c r="A178" s="1"/>
      <c r="B178" s="1"/>
      <c r="C178" s="43">
        <v>200</v>
      </c>
      <c r="D178" s="42" t="s">
        <v>44</v>
      </c>
      <c r="E178" s="1" t="s">
        <v>45</v>
      </c>
      <c r="F178" s="6">
        <v>2.75</v>
      </c>
      <c r="G178" s="42" t="s">
        <v>155</v>
      </c>
      <c r="J178" s="3">
        <f>(C178*F178)</f>
        <v>550</v>
      </c>
      <c r="K178" s="139"/>
    </row>
    <row r="179" spans="1:11">
      <c r="A179" s="1"/>
      <c r="B179" s="97" t="s">
        <v>236</v>
      </c>
      <c r="C179" s="99" t="s">
        <v>288</v>
      </c>
      <c r="D179" s="1"/>
      <c r="E179" s="1"/>
      <c r="F179" s="6"/>
      <c r="G179" s="1"/>
      <c r="H179" s="1"/>
      <c r="I179" s="3"/>
      <c r="J179" s="1"/>
      <c r="K179" s="139"/>
    </row>
    <row r="180" spans="1:11">
      <c r="A180" s="1"/>
      <c r="B180" s="1"/>
      <c r="C180" s="2">
        <v>300</v>
      </c>
      <c r="D180" s="42" t="s">
        <v>44</v>
      </c>
      <c r="E180" s="1" t="s">
        <v>45</v>
      </c>
      <c r="F180" s="6">
        <v>6.75</v>
      </c>
      <c r="G180" s="1" t="s">
        <v>50</v>
      </c>
      <c r="H180">
        <v>1</v>
      </c>
      <c r="J180" s="20">
        <f>(C180*F180*H180)</f>
        <v>2025</v>
      </c>
      <c r="K180" s="139"/>
    </row>
    <row r="181" spans="1:11">
      <c r="A181" s="1"/>
      <c r="B181" s="93" t="s">
        <v>237</v>
      </c>
      <c r="C181" s="99" t="s">
        <v>290</v>
      </c>
      <c r="D181" s="42"/>
      <c r="E181" s="1"/>
      <c r="F181" s="6"/>
      <c r="G181" s="1"/>
      <c r="J181" s="20"/>
      <c r="K181" s="139"/>
    </row>
    <row r="182" spans="1:11">
      <c r="A182" s="1"/>
      <c r="B182" s="1"/>
      <c r="C182" s="2">
        <v>300</v>
      </c>
      <c r="D182" s="93" t="s">
        <v>44</v>
      </c>
      <c r="E182" s="1" t="s">
        <v>45</v>
      </c>
      <c r="F182" s="6">
        <v>3.75</v>
      </c>
      <c r="G182" s="1" t="s">
        <v>50</v>
      </c>
      <c r="H182">
        <v>1</v>
      </c>
      <c r="J182" s="20">
        <f>(C182*F182*H182)</f>
        <v>1125</v>
      </c>
      <c r="K182" s="139"/>
    </row>
    <row r="183" spans="1:11">
      <c r="A183" s="1"/>
      <c r="B183" s="1"/>
      <c r="C183" s="76" t="s">
        <v>289</v>
      </c>
      <c r="D183" s="93"/>
      <c r="E183" s="1"/>
      <c r="F183" s="6"/>
      <c r="G183" s="1"/>
      <c r="J183" s="20"/>
      <c r="K183" s="139"/>
    </row>
    <row r="184" spans="1:11">
      <c r="A184" s="1"/>
      <c r="B184" s="97" t="s">
        <v>285</v>
      </c>
      <c r="C184" s="43" t="s">
        <v>159</v>
      </c>
      <c r="D184" s="1"/>
      <c r="E184" s="1"/>
      <c r="F184" s="6"/>
      <c r="G184" s="1"/>
      <c r="H184" s="1"/>
      <c r="I184" s="20"/>
      <c r="J184" s="1"/>
      <c r="K184" s="139"/>
    </row>
    <row r="185" spans="1:11">
      <c r="A185" s="1"/>
      <c r="B185" s="1"/>
      <c r="C185" s="2">
        <v>280</v>
      </c>
      <c r="D185" s="42" t="s">
        <v>44</v>
      </c>
      <c r="E185" s="1" t="s">
        <v>45</v>
      </c>
      <c r="F185" s="6">
        <v>12</v>
      </c>
      <c r="G185" s="1" t="s">
        <v>50</v>
      </c>
      <c r="H185" s="1"/>
      <c r="J185" s="20">
        <f>C185*F185</f>
        <v>3360</v>
      </c>
      <c r="K185" s="139"/>
    </row>
    <row r="186" spans="1:11">
      <c r="A186" s="1"/>
      <c r="B186" s="1"/>
      <c r="C186" s="76" t="s">
        <v>163</v>
      </c>
      <c r="D186" s="42"/>
      <c r="E186" s="1"/>
      <c r="F186" s="6"/>
      <c r="G186" s="1"/>
      <c r="H186" s="1"/>
      <c r="J186" s="20"/>
      <c r="K186" s="139"/>
    </row>
    <row r="187" spans="1:11">
      <c r="A187" s="1"/>
      <c r="B187" s="93" t="s">
        <v>291</v>
      </c>
      <c r="C187" s="43" t="s">
        <v>162</v>
      </c>
      <c r="D187" s="42"/>
      <c r="E187" s="1"/>
      <c r="F187" s="6"/>
      <c r="G187" s="1"/>
      <c r="H187" s="1"/>
      <c r="J187" s="20"/>
      <c r="K187" s="139"/>
    </row>
    <row r="188" spans="1:11">
      <c r="A188" s="1"/>
      <c r="B188" s="42"/>
      <c r="C188" s="43">
        <v>225</v>
      </c>
      <c r="D188" s="42" t="s">
        <v>44</v>
      </c>
      <c r="E188" s="1" t="s">
        <v>45</v>
      </c>
      <c r="F188" s="6">
        <v>18</v>
      </c>
      <c r="G188" s="1" t="s">
        <v>50</v>
      </c>
      <c r="H188" s="1"/>
      <c r="J188" s="20">
        <f>(C188*F188)</f>
        <v>4050</v>
      </c>
      <c r="K188" s="139"/>
    </row>
    <row r="189" spans="1:11">
      <c r="A189" s="1"/>
      <c r="B189" s="42"/>
      <c r="C189" s="76" t="s">
        <v>163</v>
      </c>
      <c r="D189" s="42"/>
      <c r="E189" s="1"/>
      <c r="F189" s="6"/>
      <c r="G189" s="1"/>
      <c r="H189" s="1"/>
      <c r="J189" s="20"/>
      <c r="K189" s="139"/>
    </row>
    <row r="190" spans="1:11">
      <c r="A190" s="1"/>
      <c r="B190" s="42"/>
      <c r="C190" s="76" t="s">
        <v>164</v>
      </c>
      <c r="D190" s="42"/>
      <c r="E190" s="1"/>
      <c r="F190" s="6"/>
      <c r="G190" s="1"/>
      <c r="H190" s="1"/>
      <c r="J190" s="20"/>
      <c r="K190" s="139"/>
    </row>
    <row r="191" spans="1:11">
      <c r="A191" s="1"/>
      <c r="B191" s="93" t="s">
        <v>319</v>
      </c>
      <c r="C191" s="43" t="s">
        <v>233</v>
      </c>
      <c r="D191" s="42"/>
      <c r="E191" s="1"/>
      <c r="F191" s="6"/>
      <c r="G191" s="1"/>
      <c r="H191" s="1"/>
      <c r="J191" s="20"/>
      <c r="K191" s="139"/>
    </row>
    <row r="192" spans="1:11">
      <c r="A192" s="1"/>
      <c r="B192" s="42"/>
      <c r="C192" s="99">
        <v>1</v>
      </c>
      <c r="D192" s="42" t="s">
        <v>44</v>
      </c>
      <c r="E192" s="1" t="s">
        <v>45</v>
      </c>
      <c r="F192" s="6">
        <v>97</v>
      </c>
      <c r="G192" s="42" t="s">
        <v>168</v>
      </c>
      <c r="H192" s="1">
        <v>2</v>
      </c>
      <c r="I192" s="92" t="s">
        <v>234</v>
      </c>
      <c r="J192" s="20">
        <f>(C192*F192*H192)</f>
        <v>194</v>
      </c>
      <c r="K192" s="139"/>
    </row>
    <row r="193" spans="1:11">
      <c r="A193" s="1"/>
      <c r="B193" s="42"/>
      <c r="C193" s="99">
        <v>1</v>
      </c>
      <c r="D193" s="93" t="s">
        <v>116</v>
      </c>
      <c r="E193" s="1" t="s">
        <v>45</v>
      </c>
      <c r="F193" s="6">
        <v>97</v>
      </c>
      <c r="G193" s="42" t="s">
        <v>168</v>
      </c>
      <c r="H193" s="1">
        <v>4</v>
      </c>
      <c r="I193" s="92" t="s">
        <v>234</v>
      </c>
      <c r="J193" s="20">
        <f>(C193*F193*H193)</f>
        <v>388</v>
      </c>
      <c r="K193" s="139"/>
    </row>
    <row r="194" spans="1:11">
      <c r="A194" s="1"/>
      <c r="B194" s="42"/>
      <c r="C194" s="99"/>
      <c r="D194" s="93"/>
      <c r="E194" s="1"/>
      <c r="F194" s="6"/>
      <c r="G194" s="42"/>
      <c r="H194" s="1"/>
      <c r="I194" s="92"/>
      <c r="J194" s="20"/>
      <c r="K194" s="139"/>
    </row>
    <row r="195" spans="1:11">
      <c r="A195" s="1"/>
      <c r="B195" s="42"/>
      <c r="C195" s="99" t="s">
        <v>328</v>
      </c>
      <c r="D195" s="93"/>
      <c r="E195" s="1"/>
      <c r="F195" s="6"/>
      <c r="G195" s="42"/>
      <c r="H195" s="1"/>
      <c r="I195" s="92"/>
      <c r="J195" s="20"/>
      <c r="K195" s="139">
        <v>31811.31</v>
      </c>
    </row>
    <row r="196" spans="1:11">
      <c r="A196" s="1"/>
      <c r="B196" s="42"/>
      <c r="C196" s="76" t="s">
        <v>329</v>
      </c>
      <c r="D196" s="42"/>
      <c r="E196" s="1"/>
      <c r="F196" s="6"/>
      <c r="G196" s="1"/>
      <c r="H196" s="1"/>
      <c r="J196" s="20"/>
      <c r="K196" s="139">
        <f>225+231</f>
        <v>456</v>
      </c>
    </row>
    <row r="198" spans="1:11" s="27" customFormat="1">
      <c r="A198" s="29"/>
      <c r="B198" s="29"/>
      <c r="C198" s="29" t="s">
        <v>53</v>
      </c>
      <c r="D198" s="29"/>
      <c r="E198" s="29"/>
      <c r="F198" s="29"/>
      <c r="G198" s="29"/>
      <c r="H198" s="29"/>
      <c r="I198" s="30">
        <f>SUM(I163:I197)</f>
        <v>0</v>
      </c>
      <c r="J198" s="30">
        <f>SUM(J159:J197)</f>
        <v>30592.2</v>
      </c>
      <c r="K198" s="131">
        <f>SUM(K168:K197)</f>
        <v>32267.31</v>
      </c>
    </row>
    <row r="199" spans="1:11">
      <c r="C199" s="4"/>
      <c r="F199" s="3"/>
      <c r="I199" s="3"/>
      <c r="J199" s="3"/>
    </row>
    <row r="200" spans="1:11" ht="15">
      <c r="A200" s="12" t="s">
        <v>13</v>
      </c>
      <c r="B200" s="12"/>
      <c r="C200" s="14" t="s">
        <v>54</v>
      </c>
      <c r="F200" s="3"/>
      <c r="H200" s="16"/>
      <c r="I200" s="16" t="s">
        <v>8</v>
      </c>
      <c r="J200" s="16" t="s">
        <v>9</v>
      </c>
      <c r="K200" s="126" t="s">
        <v>11</v>
      </c>
    </row>
    <row r="201" spans="1:11">
      <c r="A201" s="1"/>
      <c r="B201" s="71" t="s">
        <v>49</v>
      </c>
      <c r="C201" s="99" t="s">
        <v>257</v>
      </c>
      <c r="D201" s="1"/>
      <c r="E201" s="1"/>
      <c r="F201" s="6"/>
      <c r="G201" s="1"/>
      <c r="H201" s="1"/>
      <c r="I201" s="3"/>
      <c r="J201" s="6"/>
      <c r="K201" s="122"/>
    </row>
    <row r="202" spans="1:11">
      <c r="A202" s="1"/>
      <c r="B202" s="1"/>
      <c r="C202" s="2">
        <v>1</v>
      </c>
      <c r="D202" s="42" t="s">
        <v>44</v>
      </c>
      <c r="E202" s="1" t="s">
        <v>45</v>
      </c>
      <c r="F202" s="6">
        <v>105</v>
      </c>
      <c r="G202" s="42" t="s">
        <v>165</v>
      </c>
      <c r="H202" s="1">
        <v>4</v>
      </c>
      <c r="I202" s="3">
        <f>(C202*F202*H202)</f>
        <v>420</v>
      </c>
      <c r="K202" s="122"/>
    </row>
    <row r="203" spans="1:11">
      <c r="A203" s="1"/>
      <c r="B203" s="93" t="s">
        <v>51</v>
      </c>
      <c r="C203" s="99" t="s">
        <v>258</v>
      </c>
      <c r="D203" s="42"/>
      <c r="E203" s="1"/>
      <c r="F203" s="6"/>
      <c r="G203" s="42"/>
      <c r="H203" s="1"/>
      <c r="I203" s="3"/>
      <c r="K203" s="122"/>
    </row>
    <row r="204" spans="1:11">
      <c r="A204" s="1"/>
      <c r="B204" s="1"/>
      <c r="C204" s="2">
        <v>1</v>
      </c>
      <c r="D204" s="93" t="s">
        <v>44</v>
      </c>
      <c r="E204" s="1" t="s">
        <v>45</v>
      </c>
      <c r="F204" s="6">
        <v>125</v>
      </c>
      <c r="G204" s="42" t="s">
        <v>165</v>
      </c>
      <c r="H204" s="1">
        <v>5</v>
      </c>
      <c r="I204" s="3">
        <f>(C204*F204*H204)</f>
        <v>625</v>
      </c>
      <c r="K204" s="122"/>
    </row>
    <row r="205" spans="1:11">
      <c r="A205" s="1"/>
      <c r="B205" s="1" t="s">
        <v>52</v>
      </c>
      <c r="C205" s="2" t="s">
        <v>259</v>
      </c>
      <c r="D205" s="93"/>
      <c r="E205" s="1"/>
      <c r="F205" s="6"/>
      <c r="G205" s="42"/>
      <c r="H205" s="1"/>
      <c r="I205" s="3"/>
      <c r="K205" s="122"/>
    </row>
    <row r="206" spans="1:11">
      <c r="A206" s="1"/>
      <c r="B206" s="1"/>
      <c r="C206" s="2">
        <v>1</v>
      </c>
      <c r="D206" s="93" t="s">
        <v>116</v>
      </c>
      <c r="E206" s="1" t="s">
        <v>45</v>
      </c>
      <c r="F206" s="6">
        <v>135</v>
      </c>
      <c r="G206" s="42" t="s">
        <v>165</v>
      </c>
      <c r="H206" s="1">
        <v>4</v>
      </c>
      <c r="I206" s="3">
        <f>(C206*F206*H206)</f>
        <v>540</v>
      </c>
      <c r="K206" s="122"/>
    </row>
    <row r="207" spans="1:11">
      <c r="A207" s="1"/>
      <c r="B207" s="93" t="s">
        <v>126</v>
      </c>
      <c r="C207" s="99" t="s">
        <v>279</v>
      </c>
      <c r="D207" s="42"/>
      <c r="E207" s="1"/>
      <c r="F207" s="6"/>
      <c r="G207" s="42"/>
      <c r="H207" s="1"/>
      <c r="I207" s="3"/>
      <c r="K207" s="122"/>
    </row>
    <row r="208" spans="1:11">
      <c r="A208" s="1"/>
      <c r="B208" s="1"/>
      <c r="C208" s="2">
        <v>1</v>
      </c>
      <c r="D208" s="42" t="s">
        <v>44</v>
      </c>
      <c r="E208" s="1" t="s">
        <v>45</v>
      </c>
      <c r="F208" s="6">
        <v>135</v>
      </c>
      <c r="G208" s="42" t="s">
        <v>165</v>
      </c>
      <c r="H208" s="1">
        <v>1</v>
      </c>
      <c r="I208" s="3">
        <f>(C208*F208*H208)</f>
        <v>135</v>
      </c>
      <c r="K208" s="122"/>
    </row>
    <row r="209" spans="1:11">
      <c r="A209" s="1"/>
      <c r="B209" s="1"/>
      <c r="C209" s="111" t="s">
        <v>293</v>
      </c>
      <c r="D209" s="42"/>
      <c r="E209" s="1"/>
      <c r="F209" s="6"/>
      <c r="G209" s="42"/>
      <c r="H209" s="1"/>
      <c r="I209" s="3"/>
      <c r="K209" s="122"/>
    </row>
    <row r="210" spans="1:11">
      <c r="A210" s="1"/>
      <c r="B210" s="93" t="s">
        <v>157</v>
      </c>
      <c r="C210" s="99" t="s">
        <v>268</v>
      </c>
      <c r="D210" s="42"/>
      <c r="E210" s="1"/>
      <c r="F210" s="6"/>
      <c r="G210" s="42"/>
      <c r="H210" s="1"/>
      <c r="I210" s="3"/>
      <c r="K210" s="122"/>
    </row>
    <row r="211" spans="1:11">
      <c r="A211" s="1"/>
      <c r="B211" s="1"/>
      <c r="C211" s="2">
        <v>1</v>
      </c>
      <c r="D211" s="93" t="s">
        <v>44</v>
      </c>
      <c r="E211" s="1" t="s">
        <v>45</v>
      </c>
      <c r="F211" s="6">
        <v>135</v>
      </c>
      <c r="G211" s="42" t="s">
        <v>165</v>
      </c>
      <c r="H211" s="1">
        <v>2</v>
      </c>
      <c r="I211" s="3">
        <f>(C211*F211*H211)</f>
        <v>270</v>
      </c>
      <c r="K211" s="122"/>
    </row>
    <row r="212" spans="1:11">
      <c r="C212" s="110" t="s">
        <v>292</v>
      </c>
      <c r="F212" s="3"/>
      <c r="I212" s="3"/>
      <c r="J212" s="3"/>
    </row>
    <row r="213" spans="1:11" s="27" customFormat="1">
      <c r="A213" s="29"/>
      <c r="B213" s="29"/>
      <c r="C213" s="36" t="s">
        <v>55</v>
      </c>
      <c r="D213" s="29"/>
      <c r="E213" s="29"/>
      <c r="F213" s="30"/>
      <c r="G213" s="29"/>
      <c r="H213" s="29"/>
      <c r="I213" s="30">
        <f>SUM(I201:I212)</f>
        <v>1990</v>
      </c>
      <c r="J213" s="30">
        <f>SUM(J212:J212)</f>
        <v>0</v>
      </c>
      <c r="K213" s="131">
        <v>2441.6</v>
      </c>
    </row>
    <row r="215" spans="1:11" ht="15">
      <c r="A215" s="12" t="s">
        <v>14</v>
      </c>
      <c r="B215" s="12"/>
      <c r="C215" s="14" t="s">
        <v>278</v>
      </c>
      <c r="F215" s="3"/>
      <c r="H215" s="16"/>
      <c r="I215" s="16" t="s">
        <v>8</v>
      </c>
      <c r="J215" s="16" t="s">
        <v>9</v>
      </c>
      <c r="K215" s="126" t="s">
        <v>11</v>
      </c>
    </row>
    <row r="216" spans="1:11">
      <c r="C216" s="4"/>
      <c r="F216" s="3"/>
      <c r="I216" s="3"/>
      <c r="J216" s="3"/>
      <c r="K216" s="122"/>
    </row>
    <row r="217" spans="1:11">
      <c r="A217" s="1"/>
      <c r="B217" s="42" t="s">
        <v>49</v>
      </c>
      <c r="C217" s="43" t="s">
        <v>166</v>
      </c>
      <c r="D217" s="1"/>
      <c r="E217" s="1"/>
      <c r="F217" s="6"/>
      <c r="G217" s="21"/>
      <c r="H217" s="1"/>
      <c r="I217" s="3"/>
      <c r="J217" s="3"/>
      <c r="K217" s="122"/>
    </row>
    <row r="218" spans="1:11">
      <c r="A218" s="1"/>
      <c r="B218" s="1"/>
      <c r="C218" s="2">
        <v>1</v>
      </c>
      <c r="D218" s="1" t="s">
        <v>101</v>
      </c>
      <c r="E218" s="21">
        <v>300</v>
      </c>
      <c r="F218" s="6" t="s">
        <v>96</v>
      </c>
      <c r="G218" s="6"/>
      <c r="H218" s="1"/>
      <c r="I218" s="6">
        <f>(C218*E218)</f>
        <v>300</v>
      </c>
      <c r="J218" s="3"/>
      <c r="K218" s="122"/>
    </row>
    <row r="219" spans="1:11">
      <c r="A219" s="1"/>
      <c r="B219" s="42" t="s">
        <v>51</v>
      </c>
      <c r="C219" s="43" t="s">
        <v>167</v>
      </c>
      <c r="D219" s="1"/>
      <c r="E219" s="21"/>
      <c r="F219" s="6"/>
      <c r="G219" s="6"/>
      <c r="H219" s="1"/>
      <c r="I219" s="6"/>
      <c r="J219" s="3"/>
      <c r="K219" s="122"/>
    </row>
    <row r="220" spans="1:11">
      <c r="A220" s="1"/>
      <c r="B220" s="1"/>
      <c r="C220" s="2">
        <v>1</v>
      </c>
      <c r="D220" s="42" t="s">
        <v>101</v>
      </c>
      <c r="E220" s="21">
        <v>150</v>
      </c>
      <c r="F220" s="6" t="s">
        <v>96</v>
      </c>
      <c r="G220" s="6"/>
      <c r="H220" s="1"/>
      <c r="I220" s="6">
        <f>(C220*E220)</f>
        <v>150</v>
      </c>
      <c r="J220" s="3"/>
      <c r="K220" s="122"/>
    </row>
    <row r="221" spans="1:11">
      <c r="A221" s="1"/>
      <c r="B221" s="1" t="s">
        <v>52</v>
      </c>
      <c r="C221" s="2" t="s">
        <v>286</v>
      </c>
      <c r="D221" s="42"/>
      <c r="E221" s="21"/>
      <c r="F221" s="6"/>
      <c r="G221" s="6"/>
      <c r="H221" s="1"/>
      <c r="I221" s="6">
        <v>500</v>
      </c>
      <c r="J221" s="3"/>
      <c r="K221" s="122">
        <v>500</v>
      </c>
    </row>
    <row r="222" spans="1:11">
      <c r="A222" s="1"/>
      <c r="B222" s="1"/>
      <c r="C222" s="76" t="s">
        <v>287</v>
      </c>
      <c r="D222" s="42"/>
      <c r="E222" s="21"/>
      <c r="F222" s="6"/>
      <c r="G222" s="6"/>
      <c r="H222" s="1"/>
      <c r="I222" s="6"/>
      <c r="J222" s="3"/>
      <c r="K222" s="122"/>
    </row>
    <row r="223" spans="1:11">
      <c r="A223" s="1"/>
      <c r="B223" s="1"/>
      <c r="C223" s="99" t="s">
        <v>330</v>
      </c>
      <c r="D223" s="1"/>
      <c r="E223" s="21"/>
      <c r="F223" s="6"/>
      <c r="G223" s="6"/>
      <c r="H223" s="1"/>
      <c r="I223" s="3"/>
      <c r="J223" s="3"/>
      <c r="K223" s="122">
        <v>150</v>
      </c>
    </row>
    <row r="224" spans="1:11" s="27" customFormat="1">
      <c r="A224" s="29"/>
      <c r="B224" s="29"/>
      <c r="C224" s="36" t="s">
        <v>56</v>
      </c>
      <c r="D224" s="29"/>
      <c r="E224" s="29"/>
      <c r="F224" s="30"/>
      <c r="G224" s="30"/>
      <c r="H224" s="29"/>
      <c r="I224" s="30">
        <f>SUM(I216:I223)</f>
        <v>950</v>
      </c>
      <c r="J224" s="30">
        <f>SUM(J216:J216)</f>
        <v>0</v>
      </c>
      <c r="K224" s="131">
        <f>SUM(K216:K223)</f>
        <v>650</v>
      </c>
    </row>
    <row r="226" spans="1:11" ht="15">
      <c r="A226" s="12" t="s">
        <v>17</v>
      </c>
      <c r="B226" s="12"/>
      <c r="C226" s="49" t="s">
        <v>115</v>
      </c>
      <c r="F226" s="3"/>
      <c r="G226" s="3"/>
      <c r="H226" s="16"/>
      <c r="I226" s="16" t="s">
        <v>8</v>
      </c>
      <c r="J226" s="16" t="s">
        <v>9</v>
      </c>
      <c r="K226" s="126" t="s">
        <v>11</v>
      </c>
    </row>
    <row r="227" spans="1:11">
      <c r="C227" s="4"/>
      <c r="F227" s="3"/>
      <c r="G227" s="3"/>
      <c r="I227" s="3"/>
      <c r="J227" s="3"/>
    </row>
    <row r="228" spans="1:11">
      <c r="A228" s="1"/>
      <c r="B228" s="1" t="s">
        <v>49</v>
      </c>
      <c r="C228" s="99" t="s">
        <v>297</v>
      </c>
      <c r="D228" s="1"/>
      <c r="E228" s="1"/>
      <c r="F228" s="6"/>
      <c r="G228" s="6"/>
      <c r="H228" s="1"/>
      <c r="I228" s="3"/>
      <c r="J228" s="6"/>
      <c r="K228" s="139"/>
    </row>
    <row r="229" spans="1:11">
      <c r="A229" s="1"/>
      <c r="B229" s="1"/>
      <c r="C229" s="2">
        <v>1</v>
      </c>
      <c r="D229" s="93" t="s">
        <v>243</v>
      </c>
      <c r="E229" s="1" t="s">
        <v>45</v>
      </c>
      <c r="F229" s="64">
        <v>200</v>
      </c>
      <c r="G229" s="52"/>
      <c r="H229" s="1">
        <v>3</v>
      </c>
      <c r="I229" s="3">
        <f>+C229*F229*H229</f>
        <v>600</v>
      </c>
      <c r="J229" s="3"/>
      <c r="K229" s="139"/>
    </row>
    <row r="230" spans="1:11">
      <c r="A230" s="1"/>
      <c r="B230" s="1"/>
      <c r="C230" s="76" t="s">
        <v>244</v>
      </c>
      <c r="D230" s="42"/>
      <c r="E230" s="1"/>
      <c r="F230" s="64"/>
      <c r="G230" s="52"/>
      <c r="H230" s="1"/>
      <c r="I230" s="3"/>
      <c r="J230" s="3"/>
      <c r="K230" s="139"/>
    </row>
    <row r="231" spans="1:11">
      <c r="A231" s="1"/>
      <c r="B231" s="1" t="s">
        <v>51</v>
      </c>
      <c r="C231" s="99" t="s">
        <v>298</v>
      </c>
      <c r="D231" s="1"/>
      <c r="E231" s="1"/>
      <c r="F231" s="6"/>
      <c r="G231" s="6"/>
      <c r="H231" s="1"/>
      <c r="I231" s="3"/>
      <c r="J231" s="6"/>
      <c r="K231" s="139"/>
    </row>
    <row r="232" spans="1:11">
      <c r="A232" s="1"/>
      <c r="B232" s="1"/>
      <c r="C232" s="76" t="s">
        <v>245</v>
      </c>
      <c r="D232" s="1"/>
      <c r="E232" s="1"/>
      <c r="F232" s="6"/>
      <c r="G232" s="6"/>
      <c r="H232" s="1"/>
      <c r="I232" s="3"/>
      <c r="J232" s="6"/>
      <c r="K232" s="139"/>
    </row>
    <row r="233" spans="1:11" s="116" customFormat="1">
      <c r="A233" s="112"/>
      <c r="B233" s="112"/>
      <c r="C233" s="113">
        <v>1</v>
      </c>
      <c r="D233" s="112" t="s">
        <v>299</v>
      </c>
      <c r="E233" s="112" t="s">
        <v>45</v>
      </c>
      <c r="F233" s="114">
        <v>150</v>
      </c>
      <c r="G233" s="114"/>
      <c r="H233" s="112">
        <v>3</v>
      </c>
      <c r="I233" s="115">
        <f>(C233*F233)*H233</f>
        <v>450</v>
      </c>
      <c r="J233" s="114"/>
      <c r="K233" s="140"/>
    </row>
    <row r="234" spans="1:11">
      <c r="A234" s="1"/>
      <c r="B234" s="1" t="s">
        <v>52</v>
      </c>
      <c r="C234" s="43" t="s">
        <v>169</v>
      </c>
      <c r="D234" s="1"/>
      <c r="E234" s="1"/>
      <c r="F234" s="6"/>
      <c r="G234" s="6"/>
      <c r="H234" s="1"/>
      <c r="I234" s="3"/>
      <c r="J234" s="6"/>
      <c r="K234" s="139"/>
    </row>
    <row r="235" spans="1:11">
      <c r="A235" s="1"/>
      <c r="B235" s="1"/>
      <c r="C235" s="43">
        <v>1</v>
      </c>
      <c r="D235" s="42" t="s">
        <v>170</v>
      </c>
      <c r="E235" s="1" t="s">
        <v>45</v>
      </c>
      <c r="F235" s="64">
        <v>85</v>
      </c>
      <c r="G235" s="52"/>
      <c r="H235" s="1">
        <v>2</v>
      </c>
      <c r="I235" s="3">
        <f>(C235*F235*H235)</f>
        <v>170</v>
      </c>
      <c r="J235" s="3"/>
      <c r="K235" s="139"/>
    </row>
    <row r="236" spans="1:11">
      <c r="A236" s="1"/>
      <c r="B236" s="1"/>
      <c r="C236" s="113" t="s">
        <v>308</v>
      </c>
      <c r="D236" s="42"/>
      <c r="E236" s="1"/>
      <c r="F236" s="64"/>
      <c r="G236" s="52"/>
      <c r="H236" s="1"/>
      <c r="I236" s="3"/>
      <c r="J236" s="3"/>
      <c r="K236" s="139"/>
    </row>
    <row r="237" spans="1:11">
      <c r="A237" s="1"/>
      <c r="B237" s="42" t="s">
        <v>126</v>
      </c>
      <c r="C237" s="43" t="s">
        <v>171</v>
      </c>
      <c r="D237" s="42"/>
      <c r="E237" s="1"/>
      <c r="F237" s="64"/>
      <c r="G237" s="52"/>
      <c r="H237" s="1"/>
      <c r="I237" s="3"/>
      <c r="J237" s="3"/>
      <c r="K237" s="139"/>
    </row>
    <row r="238" spans="1:11">
      <c r="A238" s="1"/>
      <c r="B238" s="1"/>
      <c r="C238" s="43">
        <v>1</v>
      </c>
      <c r="D238" s="42" t="s">
        <v>170</v>
      </c>
      <c r="E238" s="1" t="s">
        <v>45</v>
      </c>
      <c r="F238" s="64">
        <v>85</v>
      </c>
      <c r="G238" s="52"/>
      <c r="H238" s="1">
        <v>2</v>
      </c>
      <c r="I238" s="3">
        <f>(C238*F238*H238)</f>
        <v>170</v>
      </c>
      <c r="J238" s="3"/>
      <c r="K238" s="139"/>
    </row>
    <row r="239" spans="1:11">
      <c r="A239" s="1"/>
      <c r="B239" s="1"/>
      <c r="C239" s="113" t="s">
        <v>300</v>
      </c>
      <c r="D239" s="42"/>
      <c r="E239" s="1"/>
      <c r="F239" s="64"/>
      <c r="G239" s="52"/>
      <c r="H239" s="1"/>
      <c r="I239" s="3"/>
      <c r="J239" s="3"/>
      <c r="K239" s="139"/>
    </row>
    <row r="240" spans="1:11">
      <c r="A240" s="1"/>
      <c r="B240" s="42" t="s">
        <v>157</v>
      </c>
      <c r="C240" s="99" t="s">
        <v>309</v>
      </c>
      <c r="D240" s="42"/>
      <c r="E240" s="1"/>
      <c r="F240" s="64"/>
      <c r="G240" s="52"/>
      <c r="H240" s="1"/>
      <c r="I240" s="3"/>
      <c r="J240" s="3"/>
      <c r="K240" s="139"/>
    </row>
    <row r="241" spans="1:11">
      <c r="A241" s="1"/>
      <c r="B241" s="1"/>
      <c r="C241" s="43">
        <v>1</v>
      </c>
      <c r="D241" s="93" t="s">
        <v>170</v>
      </c>
      <c r="E241" s="1" t="s">
        <v>45</v>
      </c>
      <c r="F241" s="64">
        <v>15</v>
      </c>
      <c r="G241" s="52"/>
      <c r="H241" s="1">
        <v>3</v>
      </c>
      <c r="I241" s="3">
        <f>(C241*F241*H241)</f>
        <v>45</v>
      </c>
      <c r="J241" s="3"/>
      <c r="K241" s="139"/>
    </row>
    <row r="242" spans="1:11" s="116" customFormat="1">
      <c r="A242" s="112"/>
      <c r="B242" s="112"/>
      <c r="C242" s="113" t="s">
        <v>301</v>
      </c>
      <c r="D242" s="112"/>
      <c r="E242" s="112"/>
      <c r="F242" s="117"/>
      <c r="G242" s="114"/>
      <c r="H242" s="112"/>
      <c r="I242" s="115"/>
      <c r="J242" s="115"/>
      <c r="K242" s="140"/>
    </row>
    <row r="243" spans="1:11">
      <c r="A243" s="1"/>
      <c r="B243" s="93" t="s">
        <v>160</v>
      </c>
      <c r="C243" s="99" t="s">
        <v>272</v>
      </c>
      <c r="D243" s="42"/>
      <c r="E243" s="1"/>
      <c r="F243" s="64"/>
      <c r="G243" s="52"/>
      <c r="H243" s="1"/>
      <c r="I243" s="3"/>
      <c r="J243" s="3"/>
      <c r="K243" s="139"/>
    </row>
    <row r="244" spans="1:11">
      <c r="A244" s="1"/>
      <c r="B244" s="1"/>
      <c r="C244" s="43">
        <v>1</v>
      </c>
      <c r="D244" s="93" t="s">
        <v>271</v>
      </c>
      <c r="E244" s="1" t="s">
        <v>45</v>
      </c>
      <c r="F244" s="64">
        <v>50</v>
      </c>
      <c r="G244" s="52"/>
      <c r="H244" s="1"/>
      <c r="I244" s="3">
        <f>(C244*F244)</f>
        <v>50</v>
      </c>
      <c r="J244" s="3"/>
      <c r="K244" s="139"/>
    </row>
    <row r="245" spans="1:11">
      <c r="A245" s="1"/>
      <c r="B245" s="93" t="s">
        <v>273</v>
      </c>
      <c r="C245" s="43" t="s">
        <v>172</v>
      </c>
      <c r="D245" s="42"/>
      <c r="E245" s="1"/>
      <c r="F245" s="64"/>
      <c r="G245" s="52"/>
      <c r="H245" s="1"/>
      <c r="I245" s="3">
        <v>125</v>
      </c>
      <c r="J245" s="3"/>
      <c r="K245" s="139"/>
    </row>
    <row r="246" spans="1:11">
      <c r="A246" s="1"/>
      <c r="B246" s="93" t="s">
        <v>323</v>
      </c>
      <c r="C246" s="99" t="s">
        <v>324</v>
      </c>
      <c r="D246" s="42"/>
      <c r="E246" s="1"/>
      <c r="F246" s="64"/>
      <c r="G246" s="52"/>
      <c r="H246" s="1"/>
      <c r="I246" s="3">
        <v>75</v>
      </c>
      <c r="J246" s="3"/>
      <c r="K246" s="139"/>
    </row>
    <row r="247" spans="1:11">
      <c r="A247" s="1"/>
      <c r="B247" s="1"/>
      <c r="C247" s="43"/>
      <c r="D247" s="42"/>
      <c r="E247" s="1"/>
      <c r="F247" s="64"/>
      <c r="G247" s="52"/>
      <c r="H247" s="1"/>
      <c r="I247" s="3"/>
      <c r="J247" s="3"/>
      <c r="K247" s="139"/>
    </row>
    <row r="248" spans="1:11" s="27" customFormat="1">
      <c r="A248" s="29"/>
      <c r="B248" s="29"/>
      <c r="C248" s="36" t="s">
        <v>114</v>
      </c>
      <c r="D248" s="29"/>
      <c r="E248" s="29"/>
      <c r="F248" s="30"/>
      <c r="G248" s="30"/>
      <c r="H248" s="29"/>
      <c r="I248" s="30">
        <f>SUM(I227:I247)</f>
        <v>1685</v>
      </c>
      <c r="J248" s="30">
        <f>SUM(J227:J247)</f>
        <v>0</v>
      </c>
      <c r="K248" s="131">
        <v>1825</v>
      </c>
    </row>
    <row r="249" spans="1:11">
      <c r="C249" s="4"/>
      <c r="F249" s="3"/>
      <c r="G249" s="3"/>
      <c r="I249" s="3"/>
      <c r="J249" s="3"/>
    </row>
    <row r="250" spans="1:11" ht="15">
      <c r="A250" s="12" t="s">
        <v>18</v>
      </c>
      <c r="B250" s="12"/>
      <c r="C250" s="14" t="s">
        <v>57</v>
      </c>
      <c r="F250" s="3"/>
      <c r="G250" s="3"/>
      <c r="H250" s="16"/>
      <c r="I250" s="16" t="s">
        <v>8</v>
      </c>
      <c r="J250" s="16" t="s">
        <v>9</v>
      </c>
      <c r="K250" s="126" t="s">
        <v>11</v>
      </c>
    </row>
    <row r="251" spans="1:11">
      <c r="C251" s="4"/>
      <c r="F251" s="3"/>
      <c r="G251" s="3"/>
      <c r="I251" s="3"/>
      <c r="J251" s="3"/>
    </row>
    <row r="252" spans="1:11">
      <c r="A252" s="1"/>
      <c r="B252" s="73" t="s">
        <v>49</v>
      </c>
      <c r="C252" s="43" t="s">
        <v>173</v>
      </c>
      <c r="D252" s="1"/>
      <c r="E252" s="1"/>
      <c r="F252" s="6"/>
      <c r="G252" s="6"/>
      <c r="H252" s="1"/>
      <c r="I252" s="3"/>
      <c r="J252" s="6"/>
      <c r="K252" s="122"/>
    </row>
    <row r="253" spans="1:11">
      <c r="A253" s="1"/>
      <c r="B253" s="1"/>
      <c r="C253" s="2">
        <v>1</v>
      </c>
      <c r="D253" s="1" t="s">
        <v>260</v>
      </c>
      <c r="E253" s="1" t="s">
        <v>45</v>
      </c>
      <c r="F253" s="6">
        <v>877.98</v>
      </c>
      <c r="G253" s="65" t="s">
        <v>119</v>
      </c>
      <c r="H253" s="1"/>
      <c r="I253" s="3">
        <f>(C253*F253)</f>
        <v>877.98</v>
      </c>
      <c r="J253" s="3"/>
      <c r="K253" s="139">
        <v>1127.98</v>
      </c>
    </row>
    <row r="254" spans="1:11">
      <c r="A254" s="1"/>
      <c r="B254" s="1"/>
      <c r="C254" s="2">
        <v>1</v>
      </c>
      <c r="D254" s="1" t="s">
        <v>261</v>
      </c>
      <c r="E254" s="1" t="s">
        <v>262</v>
      </c>
      <c r="F254" s="6">
        <v>600</v>
      </c>
      <c r="G254" s="65"/>
      <c r="H254" s="1"/>
      <c r="I254" s="3">
        <f>(F254)</f>
        <v>600</v>
      </c>
      <c r="J254" s="3"/>
      <c r="K254" s="139">
        <v>464.03</v>
      </c>
    </row>
    <row r="255" spans="1:11">
      <c r="A255" s="1"/>
      <c r="B255" s="1"/>
      <c r="C255" s="2">
        <v>1</v>
      </c>
      <c r="D255" s="93" t="s">
        <v>280</v>
      </c>
      <c r="E255" s="1" t="s">
        <v>45</v>
      </c>
      <c r="F255" s="6">
        <v>507.2</v>
      </c>
      <c r="G255" s="65" t="s">
        <v>119</v>
      </c>
      <c r="H255" s="1"/>
      <c r="I255" s="3">
        <f>(C255*F255)</f>
        <v>507.2</v>
      </c>
      <c r="J255" s="3"/>
      <c r="K255" s="139">
        <v>616.20000000000005</v>
      </c>
    </row>
    <row r="256" spans="1:11">
      <c r="A256" s="1"/>
      <c r="B256" s="97" t="s">
        <v>51</v>
      </c>
      <c r="C256" s="43" t="s">
        <v>174</v>
      </c>
      <c r="D256" s="1"/>
      <c r="E256" s="1"/>
      <c r="F256" s="6"/>
      <c r="G256" s="6"/>
      <c r="H256" s="1"/>
      <c r="I256" s="3"/>
      <c r="J256" s="6"/>
      <c r="K256" s="122"/>
    </row>
    <row r="257" spans="1:11">
      <c r="A257" s="1"/>
      <c r="B257" s="1"/>
      <c r="C257" s="2">
        <v>4</v>
      </c>
      <c r="D257" s="1" t="s">
        <v>44</v>
      </c>
      <c r="E257" s="1" t="s">
        <v>45</v>
      </c>
      <c r="F257" s="6">
        <v>109</v>
      </c>
      <c r="G257" s="65" t="s">
        <v>119</v>
      </c>
      <c r="H257" s="1"/>
      <c r="I257" s="3">
        <f>(C257*F257)</f>
        <v>436</v>
      </c>
      <c r="J257" s="3"/>
      <c r="K257" s="139"/>
    </row>
    <row r="258" spans="1:11">
      <c r="A258" s="1"/>
      <c r="B258" s="1"/>
      <c r="C258" s="76" t="s">
        <v>282</v>
      </c>
      <c r="D258" s="1"/>
      <c r="E258" s="1"/>
      <c r="F258" s="6"/>
      <c r="G258" s="65"/>
      <c r="H258" s="1"/>
      <c r="I258" s="3"/>
      <c r="J258" s="3"/>
      <c r="K258" s="139"/>
    </row>
    <row r="259" spans="1:11">
      <c r="A259" s="1"/>
      <c r="B259" s="1" t="s">
        <v>52</v>
      </c>
      <c r="C259" s="99" t="s">
        <v>269</v>
      </c>
      <c r="D259" s="1"/>
      <c r="E259" s="1"/>
      <c r="F259" s="6"/>
      <c r="G259" s="65"/>
      <c r="H259" s="1"/>
      <c r="I259" s="3"/>
      <c r="J259" s="3"/>
      <c r="K259" s="139">
        <v>229.13</v>
      </c>
    </row>
    <row r="260" spans="1:11">
      <c r="A260" s="1"/>
      <c r="B260" s="1"/>
      <c r="C260" s="2">
        <v>1</v>
      </c>
      <c r="D260" s="1" t="s">
        <v>44</v>
      </c>
      <c r="E260" s="1" t="s">
        <v>45</v>
      </c>
      <c r="F260" s="40">
        <v>120</v>
      </c>
      <c r="G260" s="98" t="s">
        <v>231</v>
      </c>
      <c r="H260" s="1">
        <v>0.57999999999999996</v>
      </c>
      <c r="I260" s="3">
        <f>(C260*F260*H260)</f>
        <v>69.599999999999994</v>
      </c>
      <c r="J260" s="3"/>
      <c r="K260" s="139"/>
    </row>
    <row r="261" spans="1:11">
      <c r="A261" s="1"/>
      <c r="B261" s="1"/>
      <c r="C261" s="76" t="s">
        <v>250</v>
      </c>
      <c r="D261" s="1"/>
      <c r="E261" s="1"/>
      <c r="F261" s="40"/>
      <c r="G261" s="98"/>
      <c r="H261" s="1"/>
      <c r="I261" s="3"/>
      <c r="J261" s="3"/>
      <c r="K261" s="139"/>
    </row>
    <row r="262" spans="1:11">
      <c r="A262" s="1"/>
      <c r="B262" s="1" t="s">
        <v>126</v>
      </c>
      <c r="C262" s="99" t="s">
        <v>270</v>
      </c>
      <c r="D262" s="1"/>
      <c r="E262" s="1"/>
      <c r="F262" s="40"/>
      <c r="G262" s="98"/>
      <c r="H262" s="1"/>
      <c r="I262" s="3"/>
      <c r="J262" s="3"/>
      <c r="K262" s="139">
        <v>896.2</v>
      </c>
    </row>
    <row r="263" spans="1:11">
      <c r="A263" s="1"/>
      <c r="B263" s="1"/>
      <c r="C263" s="99">
        <v>1</v>
      </c>
      <c r="D263" s="93" t="s">
        <v>116</v>
      </c>
      <c r="E263" s="1" t="s">
        <v>45</v>
      </c>
      <c r="F263" s="100">
        <v>590</v>
      </c>
      <c r="G263" s="65" t="s">
        <v>119</v>
      </c>
      <c r="H263" s="1"/>
      <c r="I263" s="3">
        <f>(C263*F263)</f>
        <v>590</v>
      </c>
      <c r="J263" s="3"/>
      <c r="K263" s="139"/>
    </row>
    <row r="264" spans="1:11">
      <c r="A264" s="1"/>
      <c r="B264" s="1"/>
      <c r="C264" s="99"/>
      <c r="D264" s="93"/>
      <c r="E264" s="1"/>
      <c r="F264" s="100"/>
      <c r="G264" s="65"/>
      <c r="H264" s="1"/>
      <c r="I264" s="3"/>
      <c r="J264" s="3"/>
      <c r="K264" s="139"/>
    </row>
    <row r="265" spans="1:11" s="27" customFormat="1">
      <c r="A265" s="29"/>
      <c r="B265" s="29"/>
      <c r="C265" s="36" t="s">
        <v>58</v>
      </c>
      <c r="D265" s="29"/>
      <c r="E265" s="29"/>
      <c r="F265" s="30"/>
      <c r="G265" s="30"/>
      <c r="H265" s="29"/>
      <c r="I265" s="30">
        <f>SUM(I251:I263)</f>
        <v>3080.78</v>
      </c>
      <c r="J265" s="30">
        <f>SUM(J251:J263)</f>
        <v>0</v>
      </c>
      <c r="K265" s="131">
        <f>SUM(K251:K263)</f>
        <v>3333.54</v>
      </c>
    </row>
    <row r="267" spans="1:11" ht="15">
      <c r="A267" s="12" t="s">
        <v>19</v>
      </c>
      <c r="B267" s="12"/>
      <c r="C267" s="14" t="s">
        <v>59</v>
      </c>
      <c r="F267" s="3"/>
      <c r="G267" s="3"/>
      <c r="H267" s="16"/>
      <c r="I267" s="16" t="s">
        <v>8</v>
      </c>
      <c r="J267" s="16" t="s">
        <v>9</v>
      </c>
      <c r="K267" s="126" t="s">
        <v>11</v>
      </c>
    </row>
    <row r="268" spans="1:11">
      <c r="A268" s="1"/>
      <c r="B268" s="71" t="s">
        <v>49</v>
      </c>
      <c r="C268" s="43" t="s">
        <v>175</v>
      </c>
      <c r="D268" s="1"/>
      <c r="E268" s="1"/>
      <c r="F268" s="6"/>
      <c r="G268" s="6"/>
      <c r="H268" s="1"/>
      <c r="I268" s="3"/>
      <c r="J268" s="6"/>
      <c r="K268" s="122"/>
    </row>
    <row r="269" spans="1:11">
      <c r="A269" s="1"/>
      <c r="B269" s="1"/>
      <c r="C269" s="2">
        <v>1</v>
      </c>
      <c r="D269" s="1" t="s">
        <v>116</v>
      </c>
      <c r="E269" s="1" t="s">
        <v>45</v>
      </c>
      <c r="F269" s="6">
        <v>33</v>
      </c>
      <c r="G269" s="75" t="s">
        <v>131</v>
      </c>
      <c r="H269" s="1">
        <v>12</v>
      </c>
      <c r="I269" s="45">
        <f>(C269*F269*H269)</f>
        <v>396</v>
      </c>
      <c r="J269" s="3"/>
      <c r="K269" s="144">
        <f>506.02+80.03+189.15+381.45+392.52+93.41</f>
        <v>1642.58</v>
      </c>
    </row>
    <row r="270" spans="1:11">
      <c r="A270" s="1"/>
      <c r="B270" s="1"/>
      <c r="C270" s="2"/>
      <c r="D270" s="93" t="s">
        <v>321</v>
      </c>
      <c r="E270" s="1"/>
      <c r="F270" s="6"/>
      <c r="G270" s="75"/>
      <c r="H270" s="1"/>
      <c r="I270" s="45"/>
      <c r="J270" s="3"/>
      <c r="K270" s="139"/>
    </row>
    <row r="271" spans="1:11">
      <c r="A271" s="1"/>
      <c r="B271" s="1"/>
      <c r="C271" s="2"/>
      <c r="D271" s="105" t="s">
        <v>322</v>
      </c>
      <c r="E271" s="1"/>
      <c r="F271" s="6"/>
      <c r="G271" s="75"/>
      <c r="H271" s="1"/>
      <c r="I271" s="45"/>
      <c r="J271" s="3">
        <v>700</v>
      </c>
      <c r="K271" s="139"/>
    </row>
    <row r="272" spans="1:11">
      <c r="A272" s="1"/>
      <c r="B272" s="1" t="s">
        <v>51</v>
      </c>
      <c r="C272" s="2" t="s">
        <v>176</v>
      </c>
      <c r="D272" s="1"/>
      <c r="E272" s="1"/>
      <c r="F272" s="6"/>
      <c r="G272" s="75"/>
      <c r="H272" s="1"/>
      <c r="I272" s="3"/>
      <c r="J272" s="3"/>
      <c r="K272" s="139"/>
    </row>
    <row r="273" spans="1:11">
      <c r="A273" s="1"/>
      <c r="B273" s="1"/>
      <c r="C273" s="2">
        <v>1</v>
      </c>
      <c r="D273" s="1" t="s">
        <v>116</v>
      </c>
      <c r="E273" s="1"/>
      <c r="F273" s="6">
        <v>33</v>
      </c>
      <c r="G273" s="75" t="s">
        <v>131</v>
      </c>
      <c r="H273" s="1">
        <v>30</v>
      </c>
      <c r="I273" s="3">
        <f>(C273*F273*H273)</f>
        <v>990</v>
      </c>
      <c r="J273" s="3"/>
      <c r="K273" s="139"/>
    </row>
    <row r="274" spans="1:11">
      <c r="A274" s="1"/>
      <c r="B274" s="1" t="s">
        <v>52</v>
      </c>
      <c r="C274" s="2" t="s">
        <v>177</v>
      </c>
      <c r="D274" s="1"/>
      <c r="E274" s="1"/>
      <c r="F274" s="6"/>
      <c r="G274" s="75"/>
      <c r="H274" s="1"/>
      <c r="I274" s="3"/>
      <c r="J274" s="3"/>
      <c r="K274" s="139"/>
    </row>
    <row r="275" spans="1:11">
      <c r="A275" s="1"/>
      <c r="B275" s="1"/>
      <c r="C275" s="2">
        <v>1</v>
      </c>
      <c r="D275" s="1" t="s">
        <v>116</v>
      </c>
      <c r="E275" s="1" t="s">
        <v>45</v>
      </c>
      <c r="F275" s="6">
        <v>600</v>
      </c>
      <c r="G275" s="75"/>
      <c r="H275" s="1"/>
      <c r="I275" s="3">
        <f>(C275*F275)</f>
        <v>600</v>
      </c>
      <c r="J275" s="3"/>
      <c r="K275" s="139">
        <v>600</v>
      </c>
    </row>
    <row r="276" spans="1:11">
      <c r="A276" s="1"/>
      <c r="B276" s="1" t="s">
        <v>126</v>
      </c>
      <c r="C276" s="2" t="s">
        <v>178</v>
      </c>
      <c r="D276" s="1"/>
      <c r="E276" s="1"/>
      <c r="F276" s="6"/>
      <c r="G276" s="75"/>
      <c r="H276" s="1"/>
      <c r="I276" s="3">
        <v>150</v>
      </c>
      <c r="J276" s="3"/>
      <c r="K276" s="139">
        <v>220</v>
      </c>
    </row>
    <row r="277" spans="1:11">
      <c r="A277" s="1"/>
      <c r="B277" s="93" t="s">
        <v>157</v>
      </c>
      <c r="C277" s="99" t="s">
        <v>251</v>
      </c>
      <c r="D277" s="1"/>
      <c r="E277" s="1"/>
      <c r="F277" s="6"/>
      <c r="G277" s="75"/>
      <c r="H277" s="1"/>
      <c r="I277" s="3"/>
      <c r="J277" s="3"/>
      <c r="K277" s="139"/>
    </row>
    <row r="278" spans="1:11">
      <c r="A278" s="1"/>
      <c r="B278" s="1"/>
      <c r="C278" s="2">
        <v>1</v>
      </c>
      <c r="D278" s="93" t="s">
        <v>116</v>
      </c>
      <c r="E278" s="1" t="s">
        <v>45</v>
      </c>
      <c r="F278" s="6">
        <v>600</v>
      </c>
      <c r="G278" s="98" t="s">
        <v>168</v>
      </c>
      <c r="H278" s="1">
        <v>3</v>
      </c>
      <c r="I278" s="3">
        <f>(C278*F278*H278)</f>
        <v>1800</v>
      </c>
      <c r="J278" s="3"/>
      <c r="K278" s="139">
        <v>1976</v>
      </c>
    </row>
    <row r="279" spans="1:11" s="116" customFormat="1">
      <c r="A279" s="112"/>
      <c r="B279" s="112"/>
      <c r="C279" s="111" t="s">
        <v>302</v>
      </c>
      <c r="D279" s="112"/>
      <c r="E279" s="112"/>
      <c r="F279" s="114"/>
      <c r="G279" s="118"/>
      <c r="H279" s="112"/>
      <c r="I279" s="115"/>
      <c r="J279" s="115"/>
      <c r="K279" s="140"/>
    </row>
    <row r="280" spans="1:11">
      <c r="A280" s="1"/>
      <c r="B280" s="1" t="s">
        <v>160</v>
      </c>
      <c r="C280" s="99" t="s">
        <v>281</v>
      </c>
      <c r="D280" s="1"/>
      <c r="E280" s="1"/>
      <c r="F280" s="6"/>
      <c r="G280" s="75"/>
      <c r="H280" s="1"/>
      <c r="I280" s="3"/>
      <c r="J280" s="3"/>
      <c r="K280" s="139"/>
    </row>
    <row r="281" spans="1:11">
      <c r="A281" s="1"/>
      <c r="B281" s="1"/>
      <c r="C281" s="2">
        <v>1</v>
      </c>
      <c r="D281" s="1" t="s">
        <v>44</v>
      </c>
      <c r="E281" s="1" t="s">
        <v>45</v>
      </c>
      <c r="F281" s="6">
        <v>600</v>
      </c>
      <c r="G281" s="98" t="s">
        <v>168</v>
      </c>
      <c r="H281" s="1">
        <v>2</v>
      </c>
      <c r="I281" s="3">
        <f>(C281*F281*H281)</f>
        <v>1200</v>
      </c>
      <c r="J281" s="3"/>
      <c r="K281" s="139">
        <v>1800</v>
      </c>
    </row>
    <row r="282" spans="1:11">
      <c r="A282" s="1"/>
      <c r="B282" s="1"/>
      <c r="C282" s="76" t="s">
        <v>303</v>
      </c>
      <c r="D282" s="1"/>
      <c r="E282" s="1"/>
      <c r="F282" s="6"/>
      <c r="G282" s="75"/>
      <c r="H282" s="1"/>
      <c r="I282" s="3"/>
      <c r="J282" s="3"/>
      <c r="K282" s="139"/>
    </row>
    <row r="283" spans="1:11">
      <c r="A283" s="1"/>
      <c r="B283" s="1"/>
      <c r="C283" s="76"/>
      <c r="D283" s="1"/>
      <c r="E283" s="1"/>
      <c r="F283" s="6"/>
      <c r="G283" s="75"/>
      <c r="H283" s="1"/>
      <c r="I283" s="3"/>
      <c r="J283" s="3"/>
      <c r="K283" s="139"/>
    </row>
    <row r="284" spans="1:11">
      <c r="C284" s="4"/>
      <c r="F284" s="3"/>
      <c r="G284" s="3"/>
      <c r="I284" s="3"/>
      <c r="J284" s="3"/>
      <c r="K284" s="122"/>
    </row>
    <row r="285" spans="1:11" s="27" customFormat="1">
      <c r="A285" s="29"/>
      <c r="B285" s="29"/>
      <c r="C285" s="36" t="s">
        <v>60</v>
      </c>
      <c r="D285" s="29"/>
      <c r="E285" s="29"/>
      <c r="F285" s="30"/>
      <c r="G285" s="30"/>
      <c r="H285" s="29"/>
      <c r="I285" s="30">
        <f>SUM(I268:I284)</f>
        <v>5136</v>
      </c>
      <c r="J285" s="30">
        <f>SUM(J268:J283)</f>
        <v>700</v>
      </c>
      <c r="K285" s="131">
        <f>SUM(K269:K284)</f>
        <v>6238.58</v>
      </c>
    </row>
    <row r="287" spans="1:11">
      <c r="C287" s="4"/>
      <c r="F287" s="3"/>
      <c r="G287" s="3"/>
      <c r="I287" s="3"/>
      <c r="J287" s="3"/>
    </row>
    <row r="288" spans="1:11">
      <c r="C288" s="4"/>
      <c r="F288" s="3"/>
      <c r="G288" s="3"/>
      <c r="I288" s="3"/>
      <c r="J288" s="3"/>
    </row>
    <row r="289" spans="1:11" ht="15">
      <c r="A289" s="12" t="s">
        <v>20</v>
      </c>
      <c r="B289" s="12"/>
      <c r="C289" s="14" t="s">
        <v>61</v>
      </c>
      <c r="F289" s="3"/>
      <c r="G289" s="3"/>
      <c r="H289" s="16"/>
      <c r="I289" s="16" t="s">
        <v>8</v>
      </c>
      <c r="J289" s="16" t="s">
        <v>9</v>
      </c>
      <c r="K289" s="126" t="s">
        <v>11</v>
      </c>
    </row>
    <row r="290" spans="1:11" ht="15">
      <c r="A290" s="12"/>
      <c r="B290" s="12"/>
      <c r="C290" s="14"/>
      <c r="F290" s="3"/>
      <c r="G290" s="3"/>
      <c r="H290" s="16"/>
      <c r="I290" s="16"/>
      <c r="J290" s="16"/>
      <c r="K290" s="126"/>
    </row>
    <row r="291" spans="1:11" s="44" customFormat="1">
      <c r="A291" s="77"/>
      <c r="B291" s="77"/>
      <c r="C291" s="78" t="s">
        <v>179</v>
      </c>
      <c r="F291" s="45"/>
      <c r="G291" s="45"/>
      <c r="H291" s="80"/>
      <c r="I291" s="80"/>
      <c r="J291" s="80"/>
      <c r="K291" s="124"/>
    </row>
    <row r="292" spans="1:11">
      <c r="C292" s="4"/>
      <c r="F292" s="3"/>
      <c r="G292" s="3"/>
      <c r="I292" s="3"/>
      <c r="J292" s="3"/>
      <c r="K292" s="122"/>
    </row>
    <row r="293" spans="1:11" s="27" customFormat="1">
      <c r="A293" s="29"/>
      <c r="B293" s="29"/>
      <c r="C293" s="36" t="s">
        <v>62</v>
      </c>
      <c r="D293" s="29"/>
      <c r="E293" s="29"/>
      <c r="F293" s="30"/>
      <c r="G293" s="30"/>
      <c r="H293" s="29"/>
      <c r="I293" s="30">
        <f>SUM(I292:I292)</f>
        <v>0</v>
      </c>
      <c r="J293" s="30">
        <f>SUM(J292:J292)</f>
        <v>0</v>
      </c>
      <c r="K293" s="131">
        <f>SUM(K292:K292)</f>
        <v>0</v>
      </c>
    </row>
    <row r="295" spans="1:11" ht="15">
      <c r="A295" s="12" t="s">
        <v>21</v>
      </c>
      <c r="B295" s="12"/>
      <c r="C295" s="49" t="s">
        <v>208</v>
      </c>
      <c r="F295" s="3"/>
      <c r="G295" s="3"/>
      <c r="H295" s="16"/>
      <c r="I295" s="16" t="s">
        <v>8</v>
      </c>
      <c r="J295" s="16" t="s">
        <v>9</v>
      </c>
      <c r="K295" s="126" t="s">
        <v>11</v>
      </c>
    </row>
    <row r="296" spans="1:11">
      <c r="C296" s="4"/>
      <c r="F296" s="3"/>
      <c r="G296" s="3"/>
      <c r="I296" s="3"/>
      <c r="J296" s="3"/>
      <c r="K296" s="122"/>
    </row>
    <row r="297" spans="1:11">
      <c r="C297" s="47" t="s">
        <v>209</v>
      </c>
      <c r="F297" s="3"/>
      <c r="G297" s="3"/>
      <c r="I297" s="3"/>
      <c r="J297" s="3"/>
      <c r="K297" s="122"/>
    </row>
    <row r="298" spans="1:11">
      <c r="C298" s="4"/>
      <c r="F298" s="3"/>
      <c r="G298" s="3"/>
      <c r="I298" s="3"/>
      <c r="J298" s="3"/>
      <c r="K298" s="122"/>
    </row>
    <row r="299" spans="1:11">
      <c r="C299" s="4"/>
      <c r="F299" s="3"/>
      <c r="I299" s="3"/>
      <c r="J299" s="3"/>
      <c r="K299" s="122"/>
    </row>
    <row r="300" spans="1:11" s="27" customFormat="1">
      <c r="A300" s="29"/>
      <c r="B300" s="29"/>
      <c r="C300" s="36" t="s">
        <v>112</v>
      </c>
      <c r="D300" s="29"/>
      <c r="E300" s="29"/>
      <c r="F300" s="30"/>
      <c r="G300" s="29"/>
      <c r="H300" s="29"/>
      <c r="I300" s="30">
        <f>SUM(I296:I299)</f>
        <v>0</v>
      </c>
      <c r="J300" s="30">
        <f>SUM(J296:J299)</f>
        <v>0</v>
      </c>
      <c r="K300" s="131">
        <f>SUM(K296:K299)</f>
        <v>0</v>
      </c>
    </row>
    <row r="301" spans="1:11">
      <c r="C301" s="4"/>
      <c r="F301" s="3"/>
      <c r="I301" s="3"/>
      <c r="J301" s="3"/>
    </row>
    <row r="302" spans="1:11" ht="15">
      <c r="A302" s="12" t="s">
        <v>22</v>
      </c>
      <c r="B302" s="12"/>
      <c r="C302" s="14" t="s">
        <v>63</v>
      </c>
      <c r="F302" s="3"/>
      <c r="H302" s="16"/>
      <c r="I302" s="16" t="s">
        <v>8</v>
      </c>
      <c r="J302" s="16" t="s">
        <v>9</v>
      </c>
      <c r="K302" s="126" t="s">
        <v>11</v>
      </c>
    </row>
    <row r="303" spans="1:11" ht="15">
      <c r="A303" s="12"/>
      <c r="B303" s="12"/>
      <c r="C303" s="14"/>
      <c r="F303" s="3"/>
      <c r="H303" s="16"/>
      <c r="I303" s="16"/>
      <c r="J303" s="16"/>
      <c r="K303" s="126"/>
    </row>
    <row r="304" spans="1:11" s="44" customFormat="1">
      <c r="A304" s="77"/>
      <c r="B304" s="77"/>
      <c r="C304" s="78" t="s">
        <v>180</v>
      </c>
      <c r="F304" s="45"/>
      <c r="H304" s="80"/>
      <c r="I304" s="80"/>
      <c r="J304" s="80"/>
      <c r="K304" s="124"/>
    </row>
    <row r="305" spans="1:11">
      <c r="A305" s="1"/>
      <c r="B305" s="1"/>
      <c r="C305" s="2"/>
      <c r="D305" s="1"/>
      <c r="E305" s="1"/>
      <c r="F305" s="6"/>
      <c r="G305" s="1"/>
      <c r="H305" s="1"/>
      <c r="I305" s="3"/>
      <c r="J305" s="3"/>
      <c r="K305" s="122"/>
    </row>
    <row r="306" spans="1:11" s="27" customFormat="1">
      <c r="A306" s="29"/>
      <c r="B306" s="29" t="s">
        <v>64</v>
      </c>
      <c r="C306" s="36"/>
      <c r="D306" s="29"/>
      <c r="E306" s="29"/>
      <c r="F306" s="30"/>
      <c r="G306" s="29"/>
      <c r="H306" s="29"/>
      <c r="I306" s="30">
        <f>SUM(I305:I305)</f>
        <v>0</v>
      </c>
      <c r="J306" s="30">
        <f>SUM(J305:J305)</f>
        <v>0</v>
      </c>
      <c r="K306" s="131">
        <f>SUM(K305:K305)</f>
        <v>0</v>
      </c>
    </row>
    <row r="307" spans="1:11">
      <c r="C307" s="4"/>
      <c r="F307" s="3"/>
      <c r="I307" s="3"/>
      <c r="J307" s="3"/>
    </row>
    <row r="309" spans="1:11" ht="15">
      <c r="A309" s="12" t="s">
        <v>23</v>
      </c>
      <c r="B309" s="12"/>
      <c r="C309" s="14" t="s">
        <v>65</v>
      </c>
      <c r="F309" s="3"/>
      <c r="H309" s="16"/>
      <c r="I309" s="16" t="s">
        <v>8</v>
      </c>
      <c r="J309" s="16" t="s">
        <v>9</v>
      </c>
      <c r="K309" s="126" t="s">
        <v>11</v>
      </c>
    </row>
    <row r="310" spans="1:11">
      <c r="C310" s="4"/>
      <c r="F310" s="3"/>
      <c r="I310" s="3"/>
      <c r="J310" s="3"/>
      <c r="K310" s="122"/>
    </row>
    <row r="311" spans="1:11">
      <c r="A311" s="1"/>
      <c r="B311" s="1" t="s">
        <v>49</v>
      </c>
      <c r="C311" s="43" t="s">
        <v>181</v>
      </c>
      <c r="D311" s="1"/>
      <c r="E311" s="1"/>
      <c r="F311" s="6"/>
      <c r="G311" s="1"/>
      <c r="H311" s="1"/>
      <c r="I311" s="3"/>
      <c r="J311" s="6"/>
      <c r="K311" s="139"/>
    </row>
    <row r="312" spans="1:11">
      <c r="A312" s="1"/>
      <c r="B312" s="1"/>
      <c r="C312" s="43">
        <v>400</v>
      </c>
      <c r="D312" s="42" t="s">
        <v>182</v>
      </c>
      <c r="E312" s="1" t="s">
        <v>45</v>
      </c>
      <c r="F312" s="6">
        <v>7.16</v>
      </c>
      <c r="G312" s="1" t="s">
        <v>50</v>
      </c>
      <c r="H312" s="1"/>
      <c r="I312" s="3">
        <v>2865.44</v>
      </c>
      <c r="J312" s="6"/>
      <c r="K312" s="139">
        <v>2865.44</v>
      </c>
    </row>
    <row r="313" spans="1:11">
      <c r="A313" s="1"/>
      <c r="B313" s="1"/>
      <c r="C313" s="111" t="s">
        <v>304</v>
      </c>
      <c r="D313" s="42"/>
      <c r="E313" s="1"/>
      <c r="F313" s="6"/>
      <c r="G313" s="1"/>
      <c r="H313" s="1"/>
      <c r="I313" s="3"/>
      <c r="J313" s="6"/>
      <c r="K313" s="139"/>
    </row>
    <row r="314" spans="1:11">
      <c r="A314" s="1"/>
      <c r="B314" s="1"/>
      <c r="C314" s="76" t="s">
        <v>183</v>
      </c>
      <c r="D314" s="1"/>
      <c r="E314" s="1"/>
      <c r="F314" s="6"/>
      <c r="G314" s="1"/>
      <c r="H314" s="1"/>
      <c r="I314" s="3"/>
      <c r="J314" s="6"/>
      <c r="K314" s="139"/>
    </row>
    <row r="315" spans="1:11">
      <c r="A315" s="1"/>
      <c r="B315" s="42" t="s">
        <v>51</v>
      </c>
      <c r="C315" s="43" t="s">
        <v>184</v>
      </c>
      <c r="D315" s="1"/>
      <c r="E315" s="1"/>
      <c r="F315" s="6"/>
      <c r="G315" s="1"/>
      <c r="H315" s="1"/>
      <c r="I315" s="3">
        <v>100</v>
      </c>
      <c r="J315" s="6"/>
      <c r="K315" s="139">
        <f>40.5+23.06+13.2+38.16</f>
        <v>114.92</v>
      </c>
    </row>
    <row r="316" spans="1:11">
      <c r="A316" s="1"/>
      <c r="B316" s="1"/>
      <c r="C316" s="43"/>
      <c r="D316" s="1"/>
      <c r="E316" s="1"/>
      <c r="F316" s="6"/>
      <c r="G316" s="1"/>
      <c r="H316" s="1"/>
      <c r="I316" s="3"/>
      <c r="J316" s="6"/>
      <c r="K316" s="139"/>
    </row>
    <row r="317" spans="1:11" s="27" customFormat="1">
      <c r="A317" s="29"/>
      <c r="B317" s="29" t="s">
        <v>66</v>
      </c>
      <c r="C317" s="36"/>
      <c r="D317" s="29"/>
      <c r="E317" s="29"/>
      <c r="F317" s="30"/>
      <c r="G317" s="29"/>
      <c r="H317" s="29"/>
      <c r="I317" s="30">
        <f>SUM(I311:I316)</f>
        <v>2965.44</v>
      </c>
      <c r="J317" s="30">
        <f>SUM(J310:J314)</f>
        <v>0</v>
      </c>
      <c r="K317" s="131">
        <f>SUM(K310:K316)</f>
        <v>2980.36</v>
      </c>
    </row>
    <row r="318" spans="1:11">
      <c r="A318" s="18"/>
      <c r="B318" s="18"/>
      <c r="C318" s="19"/>
      <c r="D318" s="18"/>
      <c r="E318" s="18"/>
      <c r="F318" s="20"/>
      <c r="G318" s="18"/>
      <c r="H318" s="18"/>
      <c r="I318" s="20"/>
      <c r="J318" s="20"/>
      <c r="K318" s="135"/>
    </row>
    <row r="319" spans="1:11">
      <c r="A319" s="18"/>
      <c r="B319" s="18"/>
      <c r="C319" s="19"/>
      <c r="D319" s="18"/>
      <c r="E319" s="18"/>
      <c r="F319" s="20"/>
      <c r="G319" s="18"/>
      <c r="H319" s="18"/>
      <c r="I319" s="20"/>
      <c r="J319" s="20"/>
      <c r="K319" s="135"/>
    </row>
    <row r="320" spans="1:11">
      <c r="C320" s="4"/>
      <c r="F320" s="3"/>
      <c r="I320" s="3"/>
      <c r="J320" s="3"/>
    </row>
    <row r="321" spans="1:11" ht="15">
      <c r="A321" s="12" t="s">
        <v>24</v>
      </c>
      <c r="B321" s="12"/>
      <c r="C321" s="14" t="s">
        <v>67</v>
      </c>
      <c r="F321" s="3"/>
      <c r="H321" s="16"/>
      <c r="I321" s="16" t="s">
        <v>8</v>
      </c>
      <c r="J321" s="16" t="s">
        <v>9</v>
      </c>
      <c r="K321" s="126" t="s">
        <v>11</v>
      </c>
    </row>
    <row r="322" spans="1:11">
      <c r="C322" s="4"/>
      <c r="F322" s="3"/>
      <c r="I322" s="3"/>
      <c r="J322" s="3"/>
      <c r="K322" s="122"/>
    </row>
    <row r="323" spans="1:11">
      <c r="C323" s="47" t="s">
        <v>185</v>
      </c>
      <c r="F323" s="3"/>
      <c r="I323" s="3"/>
      <c r="J323" s="3"/>
      <c r="K323" s="122">
        <v>2.2999999999999998</v>
      </c>
    </row>
    <row r="324" spans="1:11">
      <c r="C324" s="4"/>
      <c r="F324" s="3"/>
      <c r="I324" s="3"/>
      <c r="J324" s="3"/>
      <c r="K324" s="122"/>
    </row>
    <row r="325" spans="1:11">
      <c r="C325" s="4"/>
      <c r="F325" s="3"/>
      <c r="I325" s="3"/>
      <c r="J325" s="3"/>
      <c r="K325" s="122"/>
    </row>
    <row r="326" spans="1:11" s="27" customFormat="1">
      <c r="A326" s="29"/>
      <c r="B326" s="29" t="s">
        <v>68</v>
      </c>
      <c r="C326" s="36"/>
      <c r="D326" s="29"/>
      <c r="E326" s="29"/>
      <c r="F326" s="30"/>
      <c r="G326" s="29"/>
      <c r="H326" s="29"/>
      <c r="I326" s="30">
        <f>SUM(I322:I325)</f>
        <v>0</v>
      </c>
      <c r="J326" s="30">
        <f>SUM(J322:J325)</f>
        <v>0</v>
      </c>
      <c r="K326" s="131">
        <f>SUM(K322:K325)</f>
        <v>2.2999999999999998</v>
      </c>
    </row>
    <row r="327" spans="1:11">
      <c r="C327" s="4"/>
      <c r="F327" s="3"/>
      <c r="I327" s="3"/>
      <c r="J327" s="3"/>
    </row>
    <row r="329" spans="1:11" ht="15">
      <c r="A329" s="12" t="s">
        <v>25</v>
      </c>
      <c r="B329" s="12"/>
      <c r="C329" s="49" t="s">
        <v>120</v>
      </c>
      <c r="F329" s="3"/>
      <c r="H329" s="16"/>
      <c r="I329" s="16" t="s">
        <v>8</v>
      </c>
      <c r="J329" s="16" t="s">
        <v>9</v>
      </c>
      <c r="K329" s="126" t="s">
        <v>11</v>
      </c>
    </row>
    <row r="330" spans="1:11">
      <c r="C330" s="4"/>
      <c r="F330" s="3"/>
      <c r="I330" s="3"/>
      <c r="J330" s="3"/>
      <c r="K330" s="122"/>
    </row>
    <row r="331" spans="1:11">
      <c r="C331" s="47" t="s">
        <v>186</v>
      </c>
      <c r="F331" s="3"/>
      <c r="I331" s="3"/>
      <c r="J331" s="3"/>
      <c r="K331" s="122"/>
    </row>
    <row r="332" spans="1:11">
      <c r="C332" s="4"/>
      <c r="F332" s="3"/>
      <c r="I332" s="3"/>
      <c r="J332" s="3"/>
      <c r="K332" s="122"/>
    </row>
    <row r="333" spans="1:11">
      <c r="C333" s="4"/>
      <c r="F333" s="3"/>
      <c r="I333" s="3"/>
      <c r="J333" s="3"/>
      <c r="K333" s="122"/>
    </row>
    <row r="334" spans="1:11" s="27" customFormat="1">
      <c r="A334" s="29"/>
      <c r="B334" s="29"/>
      <c r="C334" s="36" t="s">
        <v>125</v>
      </c>
      <c r="D334" s="29"/>
      <c r="E334" s="29"/>
      <c r="F334" s="30"/>
      <c r="G334" s="29"/>
      <c r="H334" s="29"/>
      <c r="I334" s="30">
        <f>SUM(I330:I333)</f>
        <v>0</v>
      </c>
      <c r="J334" s="30">
        <f>SUM(J330:J333)</f>
        <v>0</v>
      </c>
      <c r="K334" s="131">
        <f>SUM(K330:K333)</f>
        <v>0</v>
      </c>
    </row>
    <row r="335" spans="1:11">
      <c r="C335" s="4"/>
      <c r="F335" s="3"/>
      <c r="I335" s="3"/>
      <c r="J335" s="3"/>
    </row>
    <row r="336" spans="1:11">
      <c r="C336" s="4"/>
      <c r="F336" s="3"/>
      <c r="G336" s="3"/>
      <c r="I336" s="3"/>
      <c r="J336" s="3"/>
    </row>
    <row r="337" spans="1:11">
      <c r="C337" s="4"/>
      <c r="F337" s="3"/>
      <c r="I337" s="3"/>
      <c r="J337" s="3"/>
    </row>
    <row r="338" spans="1:11" ht="15">
      <c r="A338" s="12" t="s">
        <v>26</v>
      </c>
      <c r="B338" s="12"/>
      <c r="C338" s="14" t="s">
        <v>69</v>
      </c>
      <c r="F338" s="3"/>
      <c r="H338" s="16"/>
      <c r="I338" s="16" t="s">
        <v>8</v>
      </c>
      <c r="J338" s="16" t="s">
        <v>9</v>
      </c>
      <c r="K338" s="126" t="s">
        <v>11</v>
      </c>
    </row>
    <row r="339" spans="1:11">
      <c r="C339" s="4"/>
      <c r="F339" s="3"/>
      <c r="I339" s="3"/>
      <c r="J339" s="3"/>
      <c r="K339" s="122"/>
    </row>
    <row r="340" spans="1:11">
      <c r="A340" s="1"/>
      <c r="B340" s="1" t="s">
        <v>49</v>
      </c>
      <c r="C340" s="43" t="s">
        <v>110</v>
      </c>
      <c r="D340" s="1"/>
      <c r="E340" s="1"/>
      <c r="F340" s="6"/>
      <c r="G340" s="1"/>
      <c r="H340" s="1"/>
      <c r="I340" s="3"/>
      <c r="J340" s="6"/>
      <c r="K340" s="122"/>
    </row>
    <row r="341" spans="1:11">
      <c r="A341" s="1"/>
      <c r="B341" s="1"/>
      <c r="C341" s="113">
        <v>4</v>
      </c>
      <c r="D341" s="42" t="s">
        <v>111</v>
      </c>
      <c r="E341" s="1" t="s">
        <v>45</v>
      </c>
      <c r="F341" s="6">
        <v>15</v>
      </c>
      <c r="G341" s="1" t="s">
        <v>50</v>
      </c>
      <c r="H341" s="1">
        <v>3</v>
      </c>
      <c r="I341" s="3">
        <f>(C341*F341*H341)</f>
        <v>180</v>
      </c>
      <c r="J341" s="6"/>
      <c r="K341" s="122">
        <v>1156</v>
      </c>
    </row>
    <row r="342" spans="1:11">
      <c r="A342" s="1"/>
      <c r="B342" s="1"/>
      <c r="C342" s="113">
        <v>6</v>
      </c>
      <c r="D342" s="93" t="s">
        <v>111</v>
      </c>
      <c r="E342" s="93" t="s">
        <v>45</v>
      </c>
      <c r="F342" s="6">
        <v>15</v>
      </c>
      <c r="G342" s="1"/>
      <c r="H342" s="1">
        <v>4</v>
      </c>
      <c r="I342" s="119">
        <f>(C342*F342*H342)</f>
        <v>360</v>
      </c>
      <c r="J342" s="6"/>
      <c r="K342" s="122"/>
    </row>
    <row r="343" spans="1:11" s="116" customFormat="1">
      <c r="A343" s="112"/>
      <c r="B343" s="112"/>
      <c r="C343" s="111" t="s">
        <v>305</v>
      </c>
      <c r="D343" s="112"/>
      <c r="E343" s="112"/>
      <c r="F343" s="114"/>
      <c r="G343" s="112"/>
      <c r="H343" s="112"/>
      <c r="I343" s="115"/>
      <c r="J343" s="114"/>
      <c r="K343" s="141"/>
    </row>
    <row r="344" spans="1:11">
      <c r="A344" s="1"/>
      <c r="B344" s="1"/>
      <c r="C344" s="2"/>
      <c r="D344" s="1"/>
      <c r="E344" s="1"/>
      <c r="F344" s="6"/>
      <c r="G344" s="1"/>
      <c r="H344" s="1"/>
      <c r="I344" s="3"/>
      <c r="J344" s="6"/>
      <c r="K344" s="122"/>
    </row>
    <row r="345" spans="1:11" s="27" customFormat="1">
      <c r="A345" s="29"/>
      <c r="B345" s="29"/>
      <c r="C345" s="36" t="s">
        <v>70</v>
      </c>
      <c r="D345" s="29"/>
      <c r="E345" s="29"/>
      <c r="F345" s="30"/>
      <c r="G345" s="29"/>
      <c r="H345" s="29"/>
      <c r="I345" s="30">
        <f>SUM(I339:I344)</f>
        <v>540</v>
      </c>
      <c r="J345" s="30">
        <f>SUM(J339:J344)</f>
        <v>0</v>
      </c>
      <c r="K345" s="131">
        <f>SUM(K339:K344)</f>
        <v>1156</v>
      </c>
    </row>
    <row r="346" spans="1:11">
      <c r="C346" s="4"/>
      <c r="F346" s="3"/>
      <c r="I346" s="3"/>
      <c r="J346" s="3"/>
    </row>
    <row r="347" spans="1:11" ht="15">
      <c r="A347" s="12" t="s">
        <v>27</v>
      </c>
      <c r="B347" s="12"/>
      <c r="C347" s="14" t="s">
        <v>102</v>
      </c>
      <c r="F347" s="3"/>
      <c r="H347" s="16"/>
      <c r="I347" s="16" t="s">
        <v>8</v>
      </c>
      <c r="J347" s="16" t="s">
        <v>9</v>
      </c>
      <c r="K347" s="126" t="s">
        <v>11</v>
      </c>
    </row>
    <row r="348" spans="1:11">
      <c r="C348" s="4"/>
      <c r="F348" s="3"/>
      <c r="I348" s="3"/>
      <c r="J348" s="3"/>
      <c r="K348" s="122"/>
    </row>
    <row r="349" spans="1:11">
      <c r="A349" s="1"/>
      <c r="B349" s="1" t="s">
        <v>49</v>
      </c>
      <c r="C349" s="43" t="s">
        <v>187</v>
      </c>
      <c r="D349" s="1"/>
      <c r="E349" s="1"/>
      <c r="F349" s="6"/>
      <c r="G349" s="1"/>
      <c r="H349" s="1"/>
      <c r="I349" s="3"/>
      <c r="J349" s="6"/>
      <c r="K349" s="122"/>
    </row>
    <row r="350" spans="1:11">
      <c r="A350" s="1"/>
      <c r="B350" s="1"/>
      <c r="C350" s="2">
        <v>10</v>
      </c>
      <c r="D350" s="1" t="s">
        <v>103</v>
      </c>
      <c r="E350" s="1" t="s">
        <v>45</v>
      </c>
      <c r="F350" s="6">
        <v>25</v>
      </c>
      <c r="G350" s="1" t="s">
        <v>50</v>
      </c>
      <c r="H350" s="1"/>
      <c r="I350" s="3">
        <f>(C350*F350)</f>
        <v>250</v>
      </c>
      <c r="J350" s="6"/>
      <c r="K350" s="122"/>
    </row>
    <row r="351" spans="1:11">
      <c r="A351" s="1"/>
      <c r="B351" s="1" t="s">
        <v>51</v>
      </c>
      <c r="C351" s="2" t="s">
        <v>263</v>
      </c>
      <c r="D351" s="1"/>
      <c r="E351" s="1"/>
      <c r="F351" s="6"/>
      <c r="G351" s="1"/>
      <c r="H351" s="1"/>
      <c r="I351" s="3">
        <v>128</v>
      </c>
      <c r="J351" s="6"/>
      <c r="K351" s="122">
        <v>80</v>
      </c>
    </row>
    <row r="352" spans="1:11">
      <c r="A352" s="18"/>
      <c r="B352" s="18"/>
      <c r="C352" s="19"/>
      <c r="D352" s="18"/>
      <c r="E352" s="18"/>
      <c r="F352" s="20"/>
      <c r="G352" s="18"/>
      <c r="H352" s="18"/>
      <c r="I352" s="20"/>
      <c r="J352" s="20"/>
      <c r="K352" s="133"/>
    </row>
    <row r="353" spans="1:11" s="27" customFormat="1">
      <c r="A353" s="29"/>
      <c r="B353" s="29"/>
      <c r="C353" s="36" t="s">
        <v>104</v>
      </c>
      <c r="D353" s="29"/>
      <c r="E353" s="29"/>
      <c r="F353" s="30"/>
      <c r="G353" s="29"/>
      <c r="H353" s="29"/>
      <c r="I353" s="30">
        <f>SUM(I348:I352)</f>
        <v>378</v>
      </c>
      <c r="J353" s="30">
        <f>SUM(J348:J352)</f>
        <v>0</v>
      </c>
      <c r="K353" s="131">
        <f>SUM(K348:K352)</f>
        <v>80</v>
      </c>
    </row>
    <row r="354" spans="1:11">
      <c r="A354" s="18"/>
      <c r="B354" s="18"/>
      <c r="C354" s="19"/>
      <c r="D354" s="18"/>
      <c r="E354" s="18"/>
      <c r="F354" s="20"/>
      <c r="G354" s="18"/>
      <c r="H354" s="18"/>
      <c r="I354" s="20"/>
      <c r="J354" s="20"/>
      <c r="K354" s="135"/>
    </row>
    <row r="355" spans="1:11">
      <c r="C355" s="4"/>
      <c r="F355" s="3"/>
      <c r="I355" s="3"/>
      <c r="J355" s="3"/>
    </row>
    <row r="356" spans="1:11">
      <c r="C356" s="4"/>
      <c r="F356" s="3"/>
      <c r="I356" s="3"/>
      <c r="J356" s="3"/>
    </row>
    <row r="357" spans="1:11" ht="15">
      <c r="A357" s="12" t="s">
        <v>28</v>
      </c>
      <c r="B357" s="12"/>
      <c r="C357" s="14" t="s">
        <v>71</v>
      </c>
      <c r="F357" s="3"/>
      <c r="H357" s="16"/>
      <c r="I357" s="16" t="s">
        <v>8</v>
      </c>
      <c r="J357" s="16" t="s">
        <v>9</v>
      </c>
      <c r="K357" s="126" t="s">
        <v>11</v>
      </c>
    </row>
    <row r="358" spans="1:11">
      <c r="C358" s="4"/>
      <c r="F358" s="3"/>
      <c r="I358" s="3"/>
      <c r="J358" s="3"/>
      <c r="K358" s="122"/>
    </row>
    <row r="359" spans="1:11">
      <c r="C359" s="47" t="s">
        <v>188</v>
      </c>
      <c r="F359" s="3"/>
      <c r="I359" s="3"/>
      <c r="J359" s="3"/>
      <c r="K359" s="122"/>
    </row>
    <row r="360" spans="1:11">
      <c r="C360" s="4"/>
      <c r="F360" s="3"/>
      <c r="I360" s="3"/>
      <c r="J360" s="3"/>
      <c r="K360" s="122"/>
    </row>
    <row r="361" spans="1:11" s="27" customFormat="1">
      <c r="A361" s="29"/>
      <c r="B361" s="29"/>
      <c r="C361" s="36" t="s">
        <v>72</v>
      </c>
      <c r="D361" s="29"/>
      <c r="E361" s="29"/>
      <c r="F361" s="30"/>
      <c r="G361" s="29"/>
      <c r="H361" s="29"/>
      <c r="I361" s="30">
        <f>SUM(I358:I360)</f>
        <v>0</v>
      </c>
      <c r="J361" s="30">
        <f>SUM(J358:J360)</f>
        <v>0</v>
      </c>
      <c r="K361" s="131">
        <f>SUM(K358:K360)</f>
        <v>0</v>
      </c>
    </row>
    <row r="362" spans="1:11">
      <c r="C362" s="4"/>
      <c r="F362" s="3"/>
      <c r="I362" s="3"/>
      <c r="J362" s="3"/>
    </row>
    <row r="363" spans="1:11">
      <c r="C363" s="4"/>
      <c r="F363" s="3"/>
      <c r="G363" s="3"/>
      <c r="I363" s="3"/>
      <c r="J363" s="3"/>
    </row>
    <row r="364" spans="1:11">
      <c r="C364" s="4"/>
      <c r="F364" s="3"/>
      <c r="I364" s="3"/>
      <c r="J364" s="3"/>
    </row>
    <row r="365" spans="1:11" ht="15">
      <c r="A365" s="12" t="s">
        <v>29</v>
      </c>
      <c r="B365" s="12"/>
      <c r="C365" s="49" t="s">
        <v>196</v>
      </c>
      <c r="F365" s="3"/>
      <c r="H365" s="16"/>
      <c r="I365" s="16" t="s">
        <v>8</v>
      </c>
      <c r="J365" s="16" t="s">
        <v>9</v>
      </c>
      <c r="K365" s="126" t="s">
        <v>11</v>
      </c>
    </row>
    <row r="366" spans="1:11">
      <c r="C366" s="4"/>
      <c r="F366" s="3"/>
      <c r="I366" s="3"/>
      <c r="J366" s="3"/>
      <c r="K366" s="122"/>
    </row>
    <row r="367" spans="1:11">
      <c r="B367" s="71" t="s">
        <v>49</v>
      </c>
      <c r="C367" s="44" t="s">
        <v>197</v>
      </c>
    </row>
    <row r="368" spans="1:11">
      <c r="A368" s="1"/>
      <c r="B368" s="1"/>
      <c r="C368" s="2">
        <v>400</v>
      </c>
      <c r="D368" s="42" t="s">
        <v>190</v>
      </c>
      <c r="E368" s="1" t="s">
        <v>45</v>
      </c>
      <c r="F368" s="3">
        <v>1.19</v>
      </c>
      <c r="G368" s="1" t="s">
        <v>50</v>
      </c>
      <c r="H368" s="1"/>
      <c r="I368" s="3">
        <f>(C368*F368)</f>
        <v>476</v>
      </c>
      <c r="K368" s="122">
        <v>476</v>
      </c>
    </row>
    <row r="369" spans="1:11">
      <c r="A369" s="1"/>
      <c r="B369" s="1"/>
      <c r="C369" s="99"/>
      <c r="D369" s="93" t="s">
        <v>294</v>
      </c>
      <c r="E369" s="1"/>
      <c r="F369" s="3"/>
      <c r="G369" s="1"/>
      <c r="H369" s="1"/>
      <c r="I369" s="3">
        <v>33.979999999999997</v>
      </c>
      <c r="K369" s="122">
        <v>33.979999999999997</v>
      </c>
    </row>
    <row r="370" spans="1:11">
      <c r="A370" s="1"/>
      <c r="B370" s="1"/>
      <c r="C370" s="76" t="s">
        <v>198</v>
      </c>
      <c r="D370" s="42"/>
      <c r="E370" s="1"/>
      <c r="F370" s="3"/>
      <c r="G370" s="1"/>
      <c r="H370" s="1"/>
      <c r="I370" s="3"/>
      <c r="K370" s="122"/>
    </row>
    <row r="371" spans="1:11">
      <c r="C371" s="110" t="s">
        <v>295</v>
      </c>
      <c r="F371" s="3"/>
      <c r="I371" s="3"/>
      <c r="J371" s="3"/>
      <c r="K371" s="122"/>
    </row>
    <row r="372" spans="1:11" s="27" customFormat="1">
      <c r="A372" s="29"/>
      <c r="B372" s="29"/>
      <c r="C372" s="36" t="s">
        <v>124</v>
      </c>
      <c r="D372" s="29"/>
      <c r="E372" s="29"/>
      <c r="F372" s="30"/>
      <c r="G372" s="29"/>
      <c r="H372" s="29"/>
      <c r="I372" s="30">
        <f>SUM(I366:I371)</f>
        <v>509.98</v>
      </c>
      <c r="J372" s="30">
        <f>SUM(J366:J371)</f>
        <v>0</v>
      </c>
      <c r="K372" s="131">
        <f>SUM(K366:K371)</f>
        <v>509.98</v>
      </c>
    </row>
    <row r="373" spans="1:11">
      <c r="C373" s="4"/>
      <c r="F373" s="3"/>
      <c r="I373" s="3"/>
      <c r="J373" s="3"/>
    </row>
    <row r="374" spans="1:11">
      <c r="C374" s="4"/>
      <c r="F374" s="3"/>
      <c r="G374" s="3"/>
      <c r="I374" s="3"/>
      <c r="J374" s="3"/>
    </row>
    <row r="375" spans="1:11">
      <c r="C375" s="4"/>
      <c r="F375" s="3"/>
      <c r="I375" s="3"/>
      <c r="J375" s="3"/>
    </row>
    <row r="376" spans="1:11" ht="15">
      <c r="A376" s="12" t="s">
        <v>30</v>
      </c>
      <c r="B376" s="12"/>
      <c r="C376" s="14" t="s">
        <v>73</v>
      </c>
      <c r="F376" s="3"/>
      <c r="H376" s="16"/>
      <c r="I376" s="16" t="s">
        <v>8</v>
      </c>
      <c r="J376" s="16" t="s">
        <v>9</v>
      </c>
      <c r="K376" s="126" t="s">
        <v>11</v>
      </c>
    </row>
    <row r="377" spans="1:11">
      <c r="C377" s="4"/>
      <c r="F377" s="3"/>
      <c r="I377" s="3"/>
      <c r="J377" s="3"/>
      <c r="K377" s="122"/>
    </row>
    <row r="378" spans="1:11">
      <c r="A378" s="1"/>
      <c r="B378" s="71" t="s">
        <v>49</v>
      </c>
      <c r="C378" s="2" t="s">
        <v>191</v>
      </c>
      <c r="D378" s="1"/>
      <c r="E378" s="1"/>
      <c r="F378" s="20"/>
      <c r="G378" s="1"/>
      <c r="H378" s="1"/>
      <c r="I378" s="20"/>
      <c r="J378" s="6"/>
      <c r="K378" s="139"/>
    </row>
    <row r="379" spans="1:11">
      <c r="A379" s="1"/>
      <c r="B379" s="71"/>
      <c r="C379" s="2">
        <v>20</v>
      </c>
      <c r="D379" s="1" t="s">
        <v>192</v>
      </c>
      <c r="E379" s="1" t="s">
        <v>45</v>
      </c>
      <c r="F379" s="20">
        <v>2.5</v>
      </c>
      <c r="G379" s="1" t="s">
        <v>155</v>
      </c>
      <c r="H379" s="1"/>
      <c r="I379" s="20">
        <f>(C379*F379)</f>
        <v>50</v>
      </c>
      <c r="J379" s="6"/>
      <c r="K379" s="139"/>
    </row>
    <row r="380" spans="1:11">
      <c r="A380" s="1"/>
      <c r="B380" s="71"/>
      <c r="C380" s="76" t="s">
        <v>193</v>
      </c>
      <c r="D380" s="1"/>
      <c r="E380" s="1"/>
      <c r="F380" s="20"/>
      <c r="G380" s="1"/>
      <c r="H380" s="1"/>
      <c r="I380" s="20"/>
      <c r="J380" s="6"/>
      <c r="K380" s="139"/>
    </row>
    <row r="381" spans="1:11">
      <c r="C381" s="4"/>
      <c r="F381" s="3"/>
      <c r="I381" s="3"/>
      <c r="J381" s="3"/>
      <c r="K381" s="122"/>
    </row>
    <row r="382" spans="1:11" s="27" customFormat="1">
      <c r="A382" s="29"/>
      <c r="B382" s="29"/>
      <c r="C382" s="36" t="s">
        <v>74</v>
      </c>
      <c r="D382" s="29"/>
      <c r="E382" s="29"/>
      <c r="F382" s="30"/>
      <c r="G382" s="29"/>
      <c r="H382" s="29"/>
      <c r="I382" s="30">
        <f>SUM(I377:I381)</f>
        <v>50</v>
      </c>
      <c r="J382" s="30">
        <f>SUM(J377:J381)</f>
        <v>0</v>
      </c>
      <c r="K382" s="131">
        <f>SUM(K377:K381)</f>
        <v>0</v>
      </c>
    </row>
    <row r="384" spans="1:11">
      <c r="C384" s="4"/>
      <c r="F384" s="3"/>
      <c r="G384" s="3"/>
      <c r="I384" s="3"/>
      <c r="J384" s="3"/>
    </row>
    <row r="386" spans="1:11" ht="15">
      <c r="A386" s="12" t="s">
        <v>31</v>
      </c>
      <c r="B386" s="12"/>
      <c r="C386" s="49" t="s">
        <v>194</v>
      </c>
      <c r="F386" s="3"/>
      <c r="H386" s="16"/>
      <c r="I386" s="16" t="s">
        <v>8</v>
      </c>
      <c r="J386" s="16" t="s">
        <v>9</v>
      </c>
      <c r="K386" s="126" t="s">
        <v>11</v>
      </c>
    </row>
    <row r="387" spans="1:11">
      <c r="C387" s="4"/>
      <c r="F387" s="3"/>
      <c r="I387" s="3"/>
      <c r="J387" s="3"/>
      <c r="K387" s="122"/>
    </row>
    <row r="388" spans="1:11">
      <c r="B388" t="s">
        <v>49</v>
      </c>
      <c r="C388" s="4" t="s">
        <v>195</v>
      </c>
      <c r="F388" s="3"/>
      <c r="I388" s="3"/>
      <c r="J388" s="3"/>
      <c r="K388" s="122"/>
    </row>
    <row r="389" spans="1:11">
      <c r="A389" s="1"/>
      <c r="B389" s="1"/>
      <c r="C389" s="2">
        <v>24</v>
      </c>
      <c r="D389" s="42" t="s">
        <v>215</v>
      </c>
      <c r="E389" s="1"/>
      <c r="F389" s="6"/>
      <c r="G389" s="1" t="s">
        <v>155</v>
      </c>
      <c r="H389" s="1"/>
      <c r="I389" s="3">
        <v>367.68</v>
      </c>
      <c r="J389" s="6"/>
      <c r="K389" s="122">
        <v>417.68</v>
      </c>
    </row>
    <row r="390" spans="1:11">
      <c r="A390" s="1"/>
      <c r="B390" s="1"/>
      <c r="C390" s="76" t="s">
        <v>201</v>
      </c>
      <c r="D390" s="1"/>
      <c r="E390" s="1"/>
      <c r="F390" s="6"/>
      <c r="G390" s="1"/>
      <c r="H390" s="1"/>
      <c r="I390" s="3"/>
      <c r="J390" s="6"/>
      <c r="K390" s="122"/>
    </row>
    <row r="391" spans="1:11">
      <c r="A391" s="1"/>
      <c r="B391" s="42" t="s">
        <v>51</v>
      </c>
      <c r="C391" s="43" t="s">
        <v>202</v>
      </c>
      <c r="D391" s="1"/>
      <c r="E391" s="1"/>
      <c r="F391" s="6"/>
      <c r="G391" s="1"/>
      <c r="H391" s="1"/>
      <c r="I391" s="3">
        <v>50</v>
      </c>
      <c r="J391" s="6"/>
      <c r="K391" s="122"/>
    </row>
    <row r="392" spans="1:11">
      <c r="A392" s="1"/>
      <c r="B392" s="1" t="s">
        <v>52</v>
      </c>
      <c r="C392" s="76" t="s">
        <v>316</v>
      </c>
      <c r="D392" s="1"/>
      <c r="E392" s="1"/>
      <c r="F392" s="6"/>
      <c r="G392" s="1"/>
      <c r="H392" s="1"/>
      <c r="I392" s="3">
        <v>580</v>
      </c>
      <c r="J392" s="6"/>
      <c r="K392" s="122"/>
    </row>
    <row r="393" spans="1:11">
      <c r="C393" s="84" t="s">
        <v>320</v>
      </c>
      <c r="F393" s="3"/>
      <c r="I393" s="3"/>
      <c r="J393" s="3"/>
      <c r="K393" s="122"/>
    </row>
    <row r="394" spans="1:11" s="27" customFormat="1">
      <c r="A394" s="29"/>
      <c r="B394" s="29"/>
      <c r="C394" s="36" t="s">
        <v>132</v>
      </c>
      <c r="D394" s="29"/>
      <c r="E394" s="29"/>
      <c r="F394" s="30"/>
      <c r="G394" s="29"/>
      <c r="H394" s="29"/>
      <c r="I394" s="30">
        <f>SUM(I387:I393)</f>
        <v>997.68000000000006</v>
      </c>
      <c r="J394" s="30">
        <f>SUM(J387:J393)</f>
        <v>0</v>
      </c>
      <c r="K394" s="131">
        <v>417.68</v>
      </c>
    </row>
    <row r="395" spans="1:11">
      <c r="C395" s="4"/>
      <c r="F395" s="3"/>
      <c r="I395" s="3"/>
      <c r="J395" s="3"/>
    </row>
    <row r="396" spans="1:11">
      <c r="C396" s="4"/>
      <c r="F396" s="3"/>
      <c r="G396" s="3"/>
      <c r="I396" s="3"/>
      <c r="J396" s="3"/>
    </row>
    <row r="397" spans="1:11">
      <c r="C397" s="4"/>
      <c r="F397" s="3"/>
      <c r="I397" s="3"/>
      <c r="J397" s="3"/>
    </row>
    <row r="398" spans="1:11" ht="15">
      <c r="A398" s="12" t="s">
        <v>32</v>
      </c>
      <c r="B398" s="12"/>
      <c r="C398" s="14" t="s">
        <v>75</v>
      </c>
      <c r="D398" s="12"/>
      <c r="F398" s="3"/>
      <c r="H398" s="16"/>
      <c r="I398" s="16" t="s">
        <v>8</v>
      </c>
      <c r="J398" s="16" t="s">
        <v>9</v>
      </c>
      <c r="K398" s="126" t="s">
        <v>11</v>
      </c>
    </row>
    <row r="399" spans="1:11">
      <c r="B399" t="s">
        <v>49</v>
      </c>
      <c r="C399" s="44" t="s">
        <v>219</v>
      </c>
    </row>
    <row r="400" spans="1:11">
      <c r="A400" s="1"/>
      <c r="B400" s="1"/>
      <c r="C400" s="2">
        <f>K4</f>
        <v>350</v>
      </c>
      <c r="D400" s="1" t="s">
        <v>121</v>
      </c>
      <c r="E400" s="1" t="s">
        <v>45</v>
      </c>
      <c r="F400" s="3">
        <v>12</v>
      </c>
      <c r="G400" s="1" t="s">
        <v>76</v>
      </c>
      <c r="H400" s="1"/>
      <c r="J400" s="3">
        <f>(C400*F400)</f>
        <v>4200</v>
      </c>
      <c r="K400" s="122">
        <v>4704</v>
      </c>
    </row>
    <row r="401" spans="1:11">
      <c r="A401" s="1"/>
      <c r="B401" s="1"/>
      <c r="C401" s="43" t="s">
        <v>211</v>
      </c>
      <c r="D401" s="1"/>
      <c r="E401" s="1"/>
      <c r="F401" s="3"/>
      <c r="G401" s="1"/>
      <c r="H401" s="1"/>
      <c r="J401" s="3"/>
      <c r="K401" s="122"/>
    </row>
    <row r="402" spans="1:11">
      <c r="A402" s="1"/>
      <c r="B402" s="1"/>
      <c r="C402" s="2">
        <f>SUM(J81:J91)*0.9</f>
        <v>40414.5</v>
      </c>
      <c r="D402" s="42" t="s">
        <v>212</v>
      </c>
      <c r="E402" s="1"/>
      <c r="F402" s="88">
        <v>2.5000000000000001E-2</v>
      </c>
      <c r="G402" s="42" t="s">
        <v>213</v>
      </c>
      <c r="H402" s="1"/>
      <c r="J402" s="3">
        <f>(C402*F402)</f>
        <v>1010.3625000000001</v>
      </c>
      <c r="K402" s="122">
        <v>1241.3499999999999</v>
      </c>
    </row>
    <row r="403" spans="1:11">
      <c r="A403" s="1"/>
      <c r="B403" s="1"/>
      <c r="C403" s="76" t="s">
        <v>214</v>
      </c>
      <c r="D403" s="42"/>
      <c r="E403" s="1"/>
      <c r="F403" s="88"/>
      <c r="G403" s="42"/>
      <c r="H403" s="1"/>
      <c r="J403" s="3"/>
      <c r="K403" s="122"/>
    </row>
    <row r="404" spans="1:11">
      <c r="A404" s="1"/>
      <c r="B404" s="1"/>
      <c r="C404" s="76" t="s">
        <v>331</v>
      </c>
      <c r="D404" s="42"/>
      <c r="E404" s="1"/>
      <c r="F404" s="88"/>
      <c r="G404" s="42"/>
      <c r="H404" s="1"/>
      <c r="J404" s="3"/>
      <c r="K404" s="122">
        <v>40</v>
      </c>
    </row>
    <row r="405" spans="1:11">
      <c r="A405" s="1"/>
      <c r="B405" s="42" t="s">
        <v>51</v>
      </c>
      <c r="C405" s="91" t="s">
        <v>220</v>
      </c>
      <c r="D405" s="42"/>
      <c r="E405" s="1"/>
      <c r="F405" s="88"/>
      <c r="G405" s="42"/>
      <c r="H405" s="1"/>
      <c r="J405" s="3"/>
      <c r="K405" s="122"/>
    </row>
    <row r="406" spans="1:11">
      <c r="A406" s="1"/>
      <c r="B406" s="1"/>
      <c r="C406" s="43">
        <v>4</v>
      </c>
      <c r="D406" s="42" t="s">
        <v>221</v>
      </c>
      <c r="E406" s="1"/>
      <c r="F406" s="81">
        <v>12</v>
      </c>
      <c r="G406" s="42" t="s">
        <v>155</v>
      </c>
      <c r="H406" s="1"/>
      <c r="J406" s="3">
        <f>(C406*F406)</f>
        <v>48</v>
      </c>
      <c r="K406" s="122"/>
    </row>
    <row r="407" spans="1:11">
      <c r="A407" s="1"/>
      <c r="B407" s="1"/>
      <c r="C407" s="43" t="s">
        <v>211</v>
      </c>
      <c r="D407" s="42"/>
      <c r="E407" s="1"/>
      <c r="F407" s="81"/>
      <c r="G407" s="42"/>
      <c r="H407" s="1"/>
      <c r="J407" s="3"/>
      <c r="K407" s="122"/>
    </row>
    <row r="408" spans="1:11">
      <c r="A408" s="1"/>
      <c r="B408" s="1"/>
      <c r="C408" s="43">
        <v>1200</v>
      </c>
      <c r="D408" s="42" t="s">
        <v>212</v>
      </c>
      <c r="E408" s="1"/>
      <c r="F408" s="88">
        <v>2.5000000000000001E-2</v>
      </c>
      <c r="G408" s="42" t="s">
        <v>213</v>
      </c>
      <c r="H408" s="1"/>
      <c r="J408" s="3">
        <f>(C408*F408)</f>
        <v>30</v>
      </c>
      <c r="K408" s="122"/>
    </row>
    <row r="409" spans="1:11">
      <c r="C409" s="4"/>
      <c r="F409" s="3"/>
      <c r="I409" s="3"/>
      <c r="J409" s="3"/>
      <c r="K409" s="122"/>
    </row>
    <row r="410" spans="1:11" s="27" customFormat="1">
      <c r="A410" s="29"/>
      <c r="B410" s="29"/>
      <c r="C410" s="36" t="s">
        <v>77</v>
      </c>
      <c r="D410" s="29"/>
      <c r="E410" s="29"/>
      <c r="F410" s="30"/>
      <c r="G410" s="29"/>
      <c r="H410" s="29"/>
      <c r="I410" s="30">
        <f>SUM(I409:I409)</f>
        <v>0</v>
      </c>
      <c r="J410" s="30">
        <f>SUM(J399:J409)</f>
        <v>5288.3625000000002</v>
      </c>
      <c r="K410" s="131">
        <f>SUM(K400:K409)</f>
        <v>5985.35</v>
      </c>
    </row>
    <row r="412" spans="1:11">
      <c r="C412" s="4"/>
      <c r="F412" s="3"/>
      <c r="G412" s="3"/>
      <c r="I412" s="3"/>
      <c r="J412" s="3"/>
    </row>
    <row r="414" spans="1:11" ht="15">
      <c r="A414" s="12" t="s">
        <v>33</v>
      </c>
      <c r="B414" s="12"/>
      <c r="C414" s="49" t="s">
        <v>189</v>
      </c>
      <c r="F414" s="3"/>
      <c r="H414" s="16"/>
      <c r="I414" s="16" t="s">
        <v>8</v>
      </c>
      <c r="J414" s="16" t="s">
        <v>9</v>
      </c>
      <c r="K414" s="126" t="s">
        <v>11</v>
      </c>
    </row>
    <row r="415" spans="1:11">
      <c r="C415" s="4"/>
      <c r="F415" s="3"/>
      <c r="I415" s="3"/>
      <c r="J415" s="3"/>
      <c r="K415" s="122"/>
    </row>
    <row r="416" spans="1:11">
      <c r="B416" s="44" t="s">
        <v>49</v>
      </c>
      <c r="C416" s="47" t="s">
        <v>199</v>
      </c>
      <c r="F416" s="3"/>
      <c r="I416" s="3"/>
      <c r="J416" s="3"/>
      <c r="K416" s="122"/>
    </row>
    <row r="417" spans="1:11">
      <c r="B417" s="44"/>
      <c r="C417" s="84" t="s">
        <v>230</v>
      </c>
      <c r="F417" s="3"/>
      <c r="I417" s="3"/>
      <c r="J417" s="3"/>
      <c r="K417" s="122"/>
    </row>
    <row r="418" spans="1:11">
      <c r="B418" s="44"/>
      <c r="C418" s="84" t="s">
        <v>200</v>
      </c>
      <c r="F418" s="3"/>
      <c r="I418" s="3"/>
      <c r="J418" s="3"/>
      <c r="K418" s="122"/>
    </row>
    <row r="419" spans="1:11">
      <c r="B419" s="44" t="s">
        <v>51</v>
      </c>
      <c r="C419" s="47" t="s">
        <v>226</v>
      </c>
      <c r="F419" s="3"/>
      <c r="I419" s="3"/>
      <c r="J419" s="3"/>
      <c r="K419" s="122"/>
    </row>
    <row r="420" spans="1:11">
      <c r="B420" s="44"/>
      <c r="C420" s="47">
        <v>140</v>
      </c>
      <c r="D420" s="44" t="s">
        <v>227</v>
      </c>
      <c r="E420" s="1" t="s">
        <v>45</v>
      </c>
      <c r="F420" s="3">
        <v>48</v>
      </c>
      <c r="G420" s="44" t="s">
        <v>155</v>
      </c>
      <c r="I420" s="3"/>
      <c r="J420" s="3">
        <f>(C420*F420)</f>
        <v>6720</v>
      </c>
      <c r="K420" s="122"/>
    </row>
    <row r="421" spans="1:11">
      <c r="B421" s="44"/>
      <c r="C421" s="84" t="s">
        <v>310</v>
      </c>
      <c r="D421" s="44"/>
      <c r="E421" s="1"/>
      <c r="F421" s="3"/>
      <c r="G421" s="44"/>
      <c r="I421" s="3"/>
      <c r="J421" s="3"/>
      <c r="K421" s="122"/>
    </row>
    <row r="422" spans="1:11">
      <c r="B422" s="44" t="s">
        <v>52</v>
      </c>
      <c r="C422" s="47" t="s">
        <v>228</v>
      </c>
      <c r="F422" s="3"/>
      <c r="I422" s="3"/>
      <c r="J422" s="3"/>
      <c r="K422" s="122"/>
    </row>
    <row r="423" spans="1:11">
      <c r="B423" s="44"/>
      <c r="C423" s="47">
        <v>20</v>
      </c>
      <c r="D423" s="44" t="s">
        <v>229</v>
      </c>
      <c r="E423" s="1" t="s">
        <v>45</v>
      </c>
      <c r="F423" s="3">
        <v>26</v>
      </c>
      <c r="G423" s="44" t="s">
        <v>155</v>
      </c>
      <c r="I423" s="3"/>
      <c r="J423" s="3">
        <f>(C423*F423)</f>
        <v>520</v>
      </c>
      <c r="K423" s="122"/>
    </row>
    <row r="424" spans="1:11">
      <c r="B424" s="44"/>
      <c r="C424" s="84" t="s">
        <v>311</v>
      </c>
      <c r="D424" s="44"/>
      <c r="E424" s="1"/>
      <c r="F424" s="3"/>
      <c r="G424" s="44"/>
      <c r="I424" s="3"/>
      <c r="J424" s="3"/>
      <c r="K424" s="122"/>
    </row>
    <row r="425" spans="1:11">
      <c r="C425" s="4"/>
      <c r="F425" s="3"/>
      <c r="I425" s="3"/>
      <c r="J425" s="3"/>
      <c r="K425" s="122"/>
    </row>
    <row r="426" spans="1:11" s="27" customFormat="1">
      <c r="A426" s="29"/>
      <c r="B426" s="29"/>
      <c r="C426" s="36" t="s">
        <v>122</v>
      </c>
      <c r="D426" s="29"/>
      <c r="E426" s="29"/>
      <c r="F426" s="30"/>
      <c r="G426" s="29"/>
      <c r="H426" s="29"/>
      <c r="I426" s="30">
        <f>SUM(I415:I425)</f>
        <v>0</v>
      </c>
      <c r="J426" s="30">
        <f>SUM(J415:J425)</f>
        <v>7240</v>
      </c>
      <c r="K426" s="131">
        <f>SUM(K415:K425)</f>
        <v>0</v>
      </c>
    </row>
    <row r="427" spans="1:11">
      <c r="C427" s="4"/>
      <c r="F427" s="3"/>
      <c r="I427" s="3"/>
      <c r="J427" s="3"/>
    </row>
    <row r="428" spans="1:11">
      <c r="C428" s="4"/>
      <c r="F428" s="3"/>
      <c r="G428" s="3"/>
      <c r="I428" s="3"/>
      <c r="J428" s="3"/>
    </row>
    <row r="429" spans="1:11">
      <c r="C429" s="4"/>
      <c r="F429" s="3"/>
      <c r="I429" s="3"/>
      <c r="J429" s="3"/>
    </row>
    <row r="430" spans="1:11" ht="15">
      <c r="A430" s="12" t="s">
        <v>34</v>
      </c>
      <c r="B430" s="12"/>
      <c r="C430" s="14" t="s">
        <v>78</v>
      </c>
      <c r="D430" t="s">
        <v>45</v>
      </c>
      <c r="E430" s="8">
        <v>0.05</v>
      </c>
      <c r="F430" s="3"/>
      <c r="H430" s="16"/>
      <c r="I430" s="16" t="s">
        <v>8</v>
      </c>
      <c r="J430" s="16" t="s">
        <v>9</v>
      </c>
      <c r="K430" s="126" t="s">
        <v>11</v>
      </c>
    </row>
    <row r="431" spans="1:11">
      <c r="C431" s="4"/>
      <c r="F431" s="3"/>
      <c r="I431" s="3"/>
      <c r="J431" s="3"/>
      <c r="K431" s="122"/>
    </row>
    <row r="432" spans="1:11">
      <c r="A432" s="1"/>
      <c r="B432" s="1" t="s">
        <v>49</v>
      </c>
      <c r="C432" s="2" t="s">
        <v>79</v>
      </c>
      <c r="E432" s="1"/>
      <c r="F432" s="3">
        <f>I198+I213+I224+I248+I265+I285+I293+I300+I306+I317+I326+I334+I345+I353+I361+I372+I382+I394+I410+I426</f>
        <v>18282.88</v>
      </c>
      <c r="H432" s="1"/>
      <c r="I432" s="3">
        <f>(E430*F432)</f>
        <v>914.14400000000012</v>
      </c>
      <c r="J432" s="6"/>
      <c r="K432" s="122"/>
    </row>
    <row r="433" spans="1:11">
      <c r="B433" s="1" t="s">
        <v>51</v>
      </c>
      <c r="C433" s="2" t="s">
        <v>80</v>
      </c>
      <c r="E433" s="1"/>
      <c r="F433" s="3">
        <f>J198+J213+J224+J248+J265+J285+J293+J300+J306+J317+J326+J334+J345+J353+J361+J372+J382+J394+J410+J426</f>
        <v>43820.5625</v>
      </c>
      <c r="G433" s="3"/>
      <c r="J433" s="3">
        <f>(E430*F433)</f>
        <v>2191.0281250000003</v>
      </c>
      <c r="K433" s="122"/>
    </row>
    <row r="434" spans="1:11">
      <c r="B434" s="1"/>
      <c r="C434" s="2"/>
      <c r="E434" s="1"/>
      <c r="F434" s="3"/>
      <c r="G434" s="3"/>
      <c r="J434" s="3"/>
      <c r="K434" s="122"/>
    </row>
    <row r="435" spans="1:11" s="27" customFormat="1">
      <c r="A435" s="29"/>
      <c r="B435" s="29"/>
      <c r="C435" s="36" t="s">
        <v>81</v>
      </c>
      <c r="D435" s="29"/>
      <c r="E435" s="29"/>
      <c r="F435" s="30"/>
      <c r="G435" s="29"/>
      <c r="H435" s="29"/>
      <c r="I435" s="30">
        <f>SUM(I431:I434)</f>
        <v>914.14400000000012</v>
      </c>
      <c r="J435" s="30">
        <f>SUM(J431:J434)</f>
        <v>2191.0281250000003</v>
      </c>
      <c r="K435" s="131">
        <f>SUM(K431:K434)</f>
        <v>0</v>
      </c>
    </row>
    <row r="436" spans="1:11">
      <c r="C436" s="4"/>
      <c r="F436" s="3"/>
      <c r="I436" s="3"/>
      <c r="J436" s="3"/>
    </row>
    <row r="437" spans="1:11">
      <c r="C437" s="4"/>
      <c r="F437" s="3"/>
      <c r="G437" s="3"/>
      <c r="I437" s="3"/>
      <c r="J437" s="3"/>
    </row>
    <row r="438" spans="1:11">
      <c r="C438" s="4"/>
      <c r="F438" s="3"/>
      <c r="I438" s="3"/>
      <c r="J438" s="3"/>
    </row>
    <row r="439" spans="1:11" ht="15">
      <c r="A439" s="12" t="s">
        <v>35</v>
      </c>
      <c r="B439" s="12"/>
      <c r="C439" s="14" t="s">
        <v>82</v>
      </c>
      <c r="F439" s="3"/>
      <c r="H439" s="16"/>
      <c r="I439" s="16" t="s">
        <v>8</v>
      </c>
      <c r="J439" s="16" t="s">
        <v>9</v>
      </c>
      <c r="K439" s="126" t="s">
        <v>11</v>
      </c>
    </row>
    <row r="440" spans="1:11">
      <c r="C440" s="4"/>
      <c r="F440" s="3"/>
      <c r="I440" s="3"/>
      <c r="J440" s="3"/>
      <c r="K440" s="122"/>
    </row>
    <row r="441" spans="1:11">
      <c r="B441" t="s">
        <v>49</v>
      </c>
      <c r="C441" s="4" t="s">
        <v>83</v>
      </c>
      <c r="F441" s="3"/>
      <c r="I441" s="3"/>
      <c r="J441" s="3"/>
      <c r="K441" s="122"/>
    </row>
    <row r="442" spans="1:11">
      <c r="C442" s="3">
        <f>(I198+I213+I224+I248+I265+I285+I306+I317+I326+I345+I353+I361+I382+I394+I410+I426+I435+I459+I469+I478)</f>
        <v>23345.844000000001</v>
      </c>
      <c r="D442" t="s">
        <v>84</v>
      </c>
      <c r="E442" s="9"/>
      <c r="F442" s="10">
        <v>3.5000000000000003E-2</v>
      </c>
      <c r="I442" s="3">
        <f>(C442*F442)</f>
        <v>817.10454000000016</v>
      </c>
      <c r="J442" s="3"/>
      <c r="K442" s="122"/>
    </row>
    <row r="443" spans="1:11">
      <c r="C443" s="3">
        <f>(+J213+J224+J248+J265+J285+J293+J300+J306+J317+J326+J334+J345+J353+J361+J372+J382+J394+J410+J426+J435+J459+J469+J478)</f>
        <v>17560.844625000002</v>
      </c>
      <c r="D443" t="s">
        <v>85</v>
      </c>
      <c r="F443" s="10">
        <v>3.5000000000000003E-2</v>
      </c>
      <c r="I443" s="3"/>
      <c r="J443" s="3">
        <f>(C443*F443)</f>
        <v>614.62956187500015</v>
      </c>
      <c r="K443" s="122">
        <v>1816.58</v>
      </c>
    </row>
    <row r="444" spans="1:11">
      <c r="C444" s="3"/>
      <c r="F444" s="10"/>
      <c r="I444" s="3"/>
      <c r="J444" s="3"/>
      <c r="K444" s="122"/>
    </row>
    <row r="445" spans="1:11">
      <c r="C445" s="3" t="s">
        <v>97</v>
      </c>
      <c r="F445" s="10"/>
      <c r="I445" s="3"/>
      <c r="J445" s="3"/>
      <c r="K445" s="122"/>
    </row>
    <row r="446" spans="1:11">
      <c r="C446" s="3" t="s">
        <v>98</v>
      </c>
      <c r="F446" s="10"/>
      <c r="I446" s="3"/>
      <c r="J446" s="3"/>
      <c r="K446" s="122"/>
    </row>
    <row r="447" spans="1:11">
      <c r="C447" s="3" t="s">
        <v>99</v>
      </c>
      <c r="F447" s="10"/>
      <c r="I447" s="3"/>
      <c r="J447" s="3"/>
      <c r="K447" s="122"/>
    </row>
    <row r="448" spans="1:11">
      <c r="K448" s="122"/>
    </row>
    <row r="449" spans="1:11" s="27" customFormat="1">
      <c r="A449" s="29"/>
      <c r="B449" s="29"/>
      <c r="C449" s="36" t="s">
        <v>86</v>
      </c>
      <c r="D449" s="29"/>
      <c r="E449" s="29"/>
      <c r="F449" s="30"/>
      <c r="G449" s="29"/>
      <c r="H449" s="29"/>
      <c r="I449" s="30">
        <f>SUM(I440:I448)</f>
        <v>817.10454000000016</v>
      </c>
      <c r="J449" s="30">
        <f>SUM(J440:J448)</f>
        <v>614.62956187500015</v>
      </c>
      <c r="K449" s="131">
        <f>SUM(K440:K448)</f>
        <v>1816.58</v>
      </c>
    </row>
    <row r="450" spans="1:11">
      <c r="C450" s="4"/>
      <c r="F450" s="3"/>
      <c r="I450" s="3"/>
      <c r="J450" s="3"/>
    </row>
    <row r="451" spans="1:11">
      <c r="C451" s="4"/>
      <c r="F451" s="3"/>
      <c r="G451" s="3"/>
      <c r="I451" s="3"/>
      <c r="J451" s="3"/>
    </row>
    <row r="452" spans="1:11">
      <c r="C452" s="4"/>
      <c r="F452" s="3"/>
      <c r="I452" s="3"/>
      <c r="J452" s="3"/>
    </row>
    <row r="453" spans="1:11" ht="15">
      <c r="A453" s="12" t="s">
        <v>36</v>
      </c>
      <c r="B453" s="12"/>
      <c r="C453" s="14" t="s">
        <v>87</v>
      </c>
      <c r="F453" s="3"/>
      <c r="H453" s="16"/>
      <c r="I453" s="16" t="s">
        <v>8</v>
      </c>
      <c r="J453" s="16" t="s">
        <v>9</v>
      </c>
      <c r="K453" s="126" t="s">
        <v>11</v>
      </c>
    </row>
    <row r="454" spans="1:11">
      <c r="C454" s="4"/>
      <c r="F454" s="3"/>
      <c r="I454" s="3"/>
      <c r="J454" s="3"/>
      <c r="K454" s="122"/>
    </row>
    <row r="455" spans="1:11">
      <c r="B455" s="74" t="s">
        <v>49</v>
      </c>
      <c r="C455" s="47" t="s">
        <v>216</v>
      </c>
      <c r="F455" s="3"/>
      <c r="I455" s="3"/>
      <c r="J455" s="3"/>
      <c r="K455" s="122"/>
    </row>
    <row r="456" spans="1:11">
      <c r="C456" s="3">
        <f>I213</f>
        <v>1990</v>
      </c>
      <c r="D456" t="s">
        <v>84</v>
      </c>
      <c r="F456" s="10">
        <v>0.05</v>
      </c>
      <c r="I456" s="3">
        <f>(C456*F456)</f>
        <v>99.5</v>
      </c>
      <c r="J456" s="3"/>
      <c r="K456" s="122"/>
    </row>
    <row r="457" spans="1:11">
      <c r="C457" s="3">
        <f>J213</f>
        <v>0</v>
      </c>
      <c r="D457" t="s">
        <v>85</v>
      </c>
      <c r="F457" s="10">
        <v>0.05</v>
      </c>
      <c r="I457" s="3"/>
      <c r="J457" s="3"/>
      <c r="K457" s="122"/>
    </row>
    <row r="458" spans="1:11">
      <c r="K458" s="122"/>
    </row>
    <row r="459" spans="1:11" s="27" customFormat="1">
      <c r="A459" s="29"/>
      <c r="B459" s="29"/>
      <c r="C459" s="36" t="s">
        <v>88</v>
      </c>
      <c r="D459" s="29"/>
      <c r="E459" s="29"/>
      <c r="F459" s="30"/>
      <c r="G459" s="29"/>
      <c r="H459" s="29"/>
      <c r="I459" s="30">
        <f>SUM(I454:I458)</f>
        <v>99.5</v>
      </c>
      <c r="J459" s="30">
        <f>SUM(J454:J458)</f>
        <v>0</v>
      </c>
      <c r="K459" s="131">
        <f>SUM(K454:K458)</f>
        <v>0</v>
      </c>
    </row>
    <row r="461" spans="1:11">
      <c r="C461" s="4"/>
      <c r="F461" s="3"/>
      <c r="G461" s="3"/>
      <c r="I461" s="3"/>
      <c r="J461" s="3"/>
    </row>
    <row r="463" spans="1:11" ht="15">
      <c r="A463" s="12" t="s">
        <v>37</v>
      </c>
      <c r="B463" s="12"/>
      <c r="C463" s="14" t="s">
        <v>109</v>
      </c>
      <c r="F463" s="3"/>
      <c r="H463" s="16"/>
      <c r="I463" s="16" t="s">
        <v>8</v>
      </c>
      <c r="J463" s="16" t="s">
        <v>9</v>
      </c>
      <c r="K463" s="126" t="s">
        <v>11</v>
      </c>
    </row>
    <row r="464" spans="1:11">
      <c r="C464" s="4"/>
      <c r="F464" s="3"/>
      <c r="I464" s="3"/>
      <c r="J464" s="3"/>
      <c r="K464" s="122"/>
    </row>
    <row r="465" spans="1:11">
      <c r="B465" t="s">
        <v>49</v>
      </c>
      <c r="C465" s="72" t="s">
        <v>217</v>
      </c>
      <c r="F465" s="3"/>
      <c r="I465" s="3"/>
      <c r="J465" s="3"/>
      <c r="K465" s="122"/>
    </row>
    <row r="466" spans="1:11">
      <c r="C466" s="3">
        <f>I198+I213</f>
        <v>1990</v>
      </c>
      <c r="D466" t="s">
        <v>84</v>
      </c>
      <c r="F466" s="48">
        <v>7.0000000000000007E-2</v>
      </c>
      <c r="I466" s="3">
        <f>(C466*F466)</f>
        <v>139.30000000000001</v>
      </c>
      <c r="K466" s="122"/>
    </row>
    <row r="467" spans="1:11">
      <c r="C467" s="3">
        <f>J198+J213</f>
        <v>30592.2</v>
      </c>
      <c r="D467" t="s">
        <v>85</v>
      </c>
      <c r="F467" s="48">
        <v>7.0000000000000007E-2</v>
      </c>
      <c r="J467" s="3">
        <f>(C467*F467)</f>
        <v>2141.4540000000002</v>
      </c>
      <c r="K467" s="122"/>
    </row>
    <row r="468" spans="1:11">
      <c r="C468" s="3"/>
      <c r="F468" s="48"/>
      <c r="J468" s="3"/>
      <c r="K468" s="122"/>
    </row>
    <row r="469" spans="1:11" s="27" customFormat="1">
      <c r="A469" s="29"/>
      <c r="B469" s="29"/>
      <c r="C469" s="36" t="s">
        <v>89</v>
      </c>
      <c r="D469" s="29"/>
      <c r="E469" s="29"/>
      <c r="F469" s="30"/>
      <c r="G469" s="29"/>
      <c r="H469" s="29"/>
      <c r="I469" s="30">
        <f>SUM(I464:I467)</f>
        <v>139.30000000000001</v>
      </c>
      <c r="J469" s="30">
        <f>SUM(J464:J467)</f>
        <v>2141.4540000000002</v>
      </c>
      <c r="K469" s="131">
        <f>SUM(K464:K467)</f>
        <v>0</v>
      </c>
    </row>
    <row r="470" spans="1:11">
      <c r="C470" s="4"/>
      <c r="F470" s="3"/>
      <c r="I470" s="3"/>
      <c r="J470" s="3"/>
    </row>
    <row r="471" spans="1:11">
      <c r="C471" s="4"/>
      <c r="F471" s="3"/>
      <c r="G471" s="3"/>
      <c r="I471" s="3"/>
      <c r="J471" s="3"/>
    </row>
    <row r="473" spans="1:11" ht="15">
      <c r="A473" s="12" t="s">
        <v>38</v>
      </c>
      <c r="B473" s="12"/>
      <c r="C473" s="14" t="s">
        <v>92</v>
      </c>
      <c r="F473" s="3"/>
      <c r="H473" s="16"/>
      <c r="I473" s="16" t="s">
        <v>8</v>
      </c>
      <c r="J473" s="16" t="s">
        <v>9</v>
      </c>
      <c r="K473" s="126" t="s">
        <v>11</v>
      </c>
    </row>
    <row r="474" spans="1:11">
      <c r="K474" s="122"/>
    </row>
    <row r="475" spans="1:11">
      <c r="A475" s="1"/>
      <c r="B475" s="1" t="s">
        <v>49</v>
      </c>
      <c r="C475" s="2" t="s">
        <v>90</v>
      </c>
      <c r="D475" s="1"/>
      <c r="E475" s="1"/>
      <c r="F475" s="6"/>
      <c r="G475" s="1"/>
      <c r="H475" s="1"/>
      <c r="I475" s="3"/>
      <c r="J475" s="6"/>
      <c r="K475" s="122"/>
    </row>
    <row r="476" spans="1:11">
      <c r="A476" s="1"/>
      <c r="B476" s="1"/>
      <c r="C476" s="2"/>
      <c r="D476" s="1"/>
      <c r="E476" s="1"/>
      <c r="F476" s="6">
        <v>4420</v>
      </c>
      <c r="G476" s="1"/>
      <c r="H476" s="1"/>
      <c r="I476" s="3">
        <f>F476</f>
        <v>4420</v>
      </c>
      <c r="J476" s="3"/>
      <c r="K476" s="122">
        <v>4420</v>
      </c>
    </row>
    <row r="477" spans="1:11">
      <c r="A477" s="1"/>
      <c r="B477" s="1"/>
      <c r="C477" s="2"/>
      <c r="D477" s="1"/>
      <c r="E477" s="1"/>
      <c r="F477" s="6"/>
      <c r="G477" s="1"/>
      <c r="H477" s="1"/>
      <c r="I477" s="3"/>
      <c r="J477" s="3"/>
      <c r="K477" s="122"/>
    </row>
    <row r="478" spans="1:11" s="27" customFormat="1">
      <c r="A478" s="29"/>
      <c r="B478" s="29"/>
      <c r="C478" s="36" t="s">
        <v>95</v>
      </c>
      <c r="D478" s="29"/>
      <c r="E478" s="29"/>
      <c r="F478" s="30"/>
      <c r="G478" s="29"/>
      <c r="H478" s="29"/>
      <c r="I478" s="30">
        <f>SUM(I474:I476)</f>
        <v>4420</v>
      </c>
      <c r="J478" s="30">
        <f>SUM(J474:J476)</f>
        <v>0</v>
      </c>
      <c r="K478" s="131">
        <f>SUM(K474:K476)</f>
        <v>4420</v>
      </c>
    </row>
    <row r="482" spans="1:11" ht="15">
      <c r="A482" s="32" t="s">
        <v>91</v>
      </c>
      <c r="B482" s="32"/>
      <c r="C482" s="37"/>
      <c r="D482" s="32"/>
      <c r="E482" s="29"/>
      <c r="F482" s="30"/>
      <c r="G482" s="29"/>
      <c r="H482" s="29"/>
      <c r="I482" s="33">
        <f>(I198+I213+I224+I248+I265+I285+I293+I300+I306+I317+I326+I334+I345+I353+I361+I372+I382+I394+I410+I426+I435+I449+I459+I469+I478)</f>
        <v>24672.928540000001</v>
      </c>
      <c r="J482" s="33">
        <f>(J198+J213+J224+J248+J265+J285+J293+J300+J306+J317+J326+J334+J345+J353+J361+J372+J382+J394+J410+J426+J435+J449+J459+J469+J478)</f>
        <v>48767.674186874996</v>
      </c>
      <c r="K482" s="136">
        <f>(K198+K213+K224+K248+K265+K285+K293+K300+K306+K317+K326+K334+K345+K353+K361+K372+K382+K394+K410+K426+K435+K449+K459+K469+K478)</f>
        <v>64124.280000000013</v>
      </c>
    </row>
  </sheetData>
  <phoneticPr fontId="2" type="noConversion"/>
  <pageMargins left="0.5" right="0.5" top="1" bottom="0.75" header="0.5" footer="0.5"/>
  <pageSetup scale="68" orientation="portrait"/>
  <headerFooter alignWithMargins="0">
    <oddHeader>&amp;C&amp;"Arial,Bold"&amp;14INDIANA UNIVERSITY CONFERENCES
&amp;"Arial,Bold Italic"&amp;11Estimated Conference Expenses</oddHeader>
    <oddFooter>&amp;C&amp;P</oddFooter>
  </headerFooter>
  <rowBreaks count="7" manualBreakCount="7">
    <brk id="59" max="16383" man="1"/>
    <brk id="114" max="10" man="1"/>
    <brk id="154" max="10" man="1"/>
    <brk id="224" max="10" man="1"/>
    <brk id="285" max="10" man="1"/>
    <brk id="345" max="10" man="1"/>
    <brk id="410" max="10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Daniel A</dc:creator>
  <cp:lastModifiedBy>Abigael Candelas</cp:lastModifiedBy>
  <cp:lastPrinted>2011-04-22T13:18:05Z</cp:lastPrinted>
  <dcterms:created xsi:type="dcterms:W3CDTF">1999-11-12T14:34:01Z</dcterms:created>
  <dcterms:modified xsi:type="dcterms:W3CDTF">2015-12-30T14:19:57Z</dcterms:modified>
</cp:coreProperties>
</file>